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40" windowHeight="9195" tabRatio="907" firstSheet="38" activeTab="38"/>
  </bookViews>
  <sheets>
    <sheet name="First-Page" sheetId="110" r:id="rId1"/>
    <sheet name="Contents" sheetId="140" r:id="rId2"/>
    <sheet name="Sheet1" sheetId="134" r:id="rId3"/>
    <sheet name="AT-1-Gen_Info " sheetId="56" r:id="rId4"/>
    <sheet name="AT-2-S1 BUDGET" sheetId="96" r:id="rId5"/>
    <sheet name="AT_2A_fundflow" sheetId="99" r:id="rId6"/>
    <sheet name="AT-3" sheetId="100" r:id="rId7"/>
    <sheet name="AT3A_cvrg(Insti)_PY" sheetId="1" r:id="rId8"/>
    <sheet name="AT3B_cvrg(Insti)_UPY " sheetId="58" r:id="rId9"/>
    <sheet name="AT3C_cvrg(Insti)_UPY " sheetId="59" r:id="rId10"/>
    <sheet name="enrolment vs availed_PY" sheetId="60" r:id="rId11"/>
    <sheet name="enrolment vs availed_UPY" sheetId="47" r:id="rId12"/>
    <sheet name="AT-4B" sheetId="141" r:id="rId13"/>
    <sheet name="T5_PLAN_vs_PRFM" sheetId="4" r:id="rId14"/>
    <sheet name="T5A_PLAN_vs_PRFM " sheetId="111" r:id="rId15"/>
    <sheet name="T5B_PLAN_vs_PRFM  (2)" sheetId="127" r:id="rId16"/>
    <sheet name="T5C_Drought_PLAN_vs_PRFM " sheetId="113" r:id="rId17"/>
    <sheet name="T5D_Drought_PLAN_vs_PRFM  " sheetId="112" r:id="rId18"/>
    <sheet name="T6_FG_py_Utlsn" sheetId="5" r:id="rId19"/>
    <sheet name="T6A_FG_Upy_Utlsn " sheetId="74" r:id="rId20"/>
    <sheet name="T6B_Pay_FG_FCI_Pry" sheetId="86" r:id="rId21"/>
    <sheet name="T6C_Coarse_Grain" sheetId="128" r:id="rId22"/>
    <sheet name="T7_CC_PY_Utlsn" sheetId="7" r:id="rId23"/>
    <sheet name="T7ACC_UPY_Utlsn " sheetId="75" r:id="rId24"/>
    <sheet name="AT-8_Hon_CCH_Pry" sheetId="88" r:id="rId25"/>
    <sheet name="AT-8A_Hon_CCH_UPry" sheetId="114" r:id="rId26"/>
    <sheet name="AT9_TA" sheetId="13" r:id="rId27"/>
    <sheet name="AT10_MME" sheetId="14" r:id="rId28"/>
    <sheet name="AT10A_" sheetId="138" r:id="rId29"/>
    <sheet name="AT-10 B" sheetId="121" r:id="rId30"/>
    <sheet name="AT-10 C" sheetId="123" r:id="rId31"/>
    <sheet name="AT-10D" sheetId="102" r:id="rId32"/>
    <sheet name="AT-10 E" sheetId="142" r:id="rId33"/>
    <sheet name="AT-10 F" sheetId="155" r:id="rId34"/>
    <sheet name="AT11_KS Year wise" sheetId="115" r:id="rId35"/>
    <sheet name="AT11A_KS-District wise" sheetId="16" r:id="rId36"/>
    <sheet name="AT12_KD-New" sheetId="26" r:id="rId37"/>
    <sheet name="AT12A_KD-Replacement" sheetId="117" r:id="rId38"/>
    <sheet name="Mode of cooking" sheetId="103" r:id="rId39"/>
    <sheet name="AT-14" sheetId="124" r:id="rId40"/>
    <sheet name="AT-14 A" sheetId="135" r:id="rId41"/>
    <sheet name="AT-15" sheetId="132" r:id="rId42"/>
    <sheet name="AT-16" sheetId="133" r:id="rId43"/>
    <sheet name="AT_17_Coverage-RBSK " sheetId="93" r:id="rId44"/>
    <sheet name="AT18_Details_Community " sheetId="66" r:id="rId45"/>
    <sheet name="AT_19_Impl_Agency" sheetId="84" r:id="rId46"/>
    <sheet name="AT_20_CentralCookingagency " sheetId="119" r:id="rId47"/>
    <sheet name="AT-21" sheetId="105" r:id="rId48"/>
    <sheet name="AT-22" sheetId="108" r:id="rId49"/>
    <sheet name="AT-23 MIS" sheetId="101" r:id="rId50"/>
    <sheet name="AT-23A _AMS" sheetId="139" r:id="rId51"/>
    <sheet name="AT-24" sheetId="104" r:id="rId52"/>
    <sheet name="AT-25" sheetId="109" r:id="rId53"/>
    <sheet name="Sheet1 (2)" sheetId="137" r:id="rId54"/>
    <sheet name="AT26_NoWD" sheetId="27" r:id="rId55"/>
    <sheet name="AT26A_NoWD" sheetId="28" r:id="rId56"/>
    <sheet name="AT27_Req_FG_CA_Pry" sheetId="29" r:id="rId57"/>
    <sheet name="AT27A_Req_FG_CA_U Pry " sheetId="144" r:id="rId58"/>
    <sheet name="AT27B_Req_FG_CA_N CLP" sheetId="145" r:id="rId59"/>
    <sheet name="AT27C_Req_FG_Drought -Pry " sheetId="146" r:id="rId60"/>
    <sheet name="AT27D_Req_FG_Drought -UPry " sheetId="147" r:id="rId61"/>
    <sheet name="AT_28_RqmtKitchen" sheetId="62" r:id="rId62"/>
    <sheet name="AT-28A_RqmtPlinthArea" sheetId="78" r:id="rId63"/>
    <sheet name="AT-28B_Kitchen repair" sheetId="152" r:id="rId64"/>
    <sheet name="AT29_Replacement KD " sheetId="154" r:id="rId65"/>
    <sheet name="AT29_A_Replacement KD" sheetId="153" r:id="rId66"/>
    <sheet name="AT-30_Coook-cum-Helper" sheetId="65" r:id="rId67"/>
    <sheet name="AT_31_Budget_provision " sheetId="98" r:id="rId68"/>
    <sheet name="AT32_Drought Pry Util" sheetId="148" r:id="rId69"/>
    <sheet name="AT-32A Drought UPry Util" sheetId="149" r:id="rId70"/>
  </sheets>
  <externalReferences>
    <externalReference r:id="rId71"/>
  </externalReferences>
  <definedNames>
    <definedName name="_xlnm.Print_Area" localSheetId="43">'AT_17_Coverage-RBSK '!$A$1:$L$46</definedName>
    <definedName name="_xlnm.Print_Area" localSheetId="45">AT_19_Impl_Agency!$A$1:$J$49</definedName>
    <definedName name="_xlnm.Print_Area" localSheetId="46">'AT_20_CentralCookingagency '!$A$1:$M$46</definedName>
    <definedName name="_xlnm.Print_Area" localSheetId="61">AT_28_RqmtKitchen!$A$1:$R$42</definedName>
    <definedName name="_xlnm.Print_Area" localSheetId="67">'AT_31_Budget_provision '!$A$1:$X$36</definedName>
    <definedName name="_xlnm.Print_Area" localSheetId="29">'AT-10 B'!$A$1:$I$40</definedName>
    <definedName name="_xlnm.Print_Area" localSheetId="30">'AT-10 C'!$A$1:$J$37</definedName>
    <definedName name="_xlnm.Print_Area" localSheetId="32">'AT-10 E'!$A$1:$H$41</definedName>
    <definedName name="_xlnm.Print_Area" localSheetId="33">'AT-10 F'!$A$1:$H$39</definedName>
    <definedName name="_xlnm.Print_Area" localSheetId="27">AT10_MME!$A$1:$H$33</definedName>
    <definedName name="_xlnm.Print_Area" localSheetId="28">AT10A_!$A$1:$E$42</definedName>
    <definedName name="_xlnm.Print_Area" localSheetId="31">'AT-10D'!$A$1:$H$26</definedName>
    <definedName name="_xlnm.Print_Area" localSheetId="34">'AT11_KS Year wise'!$A$1:$K$35</definedName>
    <definedName name="_xlnm.Print_Area" localSheetId="35">'AT11A_KS-District wise'!$A$1:$K$45</definedName>
    <definedName name="_xlnm.Print_Area" localSheetId="36">'AT12_KD-New'!$A$1:$K$43</definedName>
    <definedName name="_xlnm.Print_Area" localSheetId="37">'AT12A_KD-Replacement'!$A$1:$K$44</definedName>
    <definedName name="_xlnm.Print_Area" localSheetId="39">'AT-14'!$A$1:$N$42</definedName>
    <definedName name="_xlnm.Print_Area" localSheetId="40">'AT-14 A'!$A$1:$H$37</definedName>
    <definedName name="_xlnm.Print_Area" localSheetId="41">'AT-15'!$A$1:$L$40</definedName>
    <definedName name="_xlnm.Print_Area" localSheetId="42">'AT-16'!$A$1:$K$38</definedName>
    <definedName name="_xlnm.Print_Area" localSheetId="44">'AT18_Details_Community '!$A$1:$F$41</definedName>
    <definedName name="_xlnm.Print_Area" localSheetId="3">'AT-1-Gen_Info '!$A$1:$T$57</definedName>
    <definedName name="_xlnm.Print_Area" localSheetId="51">'AT-24'!$A$1:$M$42</definedName>
    <definedName name="_xlnm.Print_Area" localSheetId="52">'AT-25'!$A$1:$F$46</definedName>
    <definedName name="_xlnm.Print_Area" localSheetId="54">AT26_NoWD!$A$1:$L$31</definedName>
    <definedName name="_xlnm.Print_Area" localSheetId="55">AT26A_NoWD!$A$1:$K$32</definedName>
    <definedName name="_xlnm.Print_Area" localSheetId="56">AT27_Req_FG_CA_Pry!$A$1:$T$44</definedName>
    <definedName name="_xlnm.Print_Area" localSheetId="57">'AT27A_Req_FG_CA_U Pry '!$A$1:$T$45</definedName>
    <definedName name="_xlnm.Print_Area" localSheetId="58">'AT27B_Req_FG_CA_N CLP'!$A$1:$P$45</definedName>
    <definedName name="_xlnm.Print_Area" localSheetId="59">'AT27C_Req_FG_Drought -Pry '!$A$1:$P$44</definedName>
    <definedName name="_xlnm.Print_Area" localSheetId="60">'AT27D_Req_FG_Drought -UPry '!$A$1:$P$46</definedName>
    <definedName name="_xlnm.Print_Area" localSheetId="62">'AT-28A_RqmtPlinthArea'!$A$1:$S$38</definedName>
    <definedName name="_xlnm.Print_Area" localSheetId="63">'AT-28B_Kitchen repair'!$A$1:$G$44</definedName>
    <definedName name="_xlnm.Print_Area" localSheetId="65">'AT29_A_Replacement KD'!$A$1:$V$43</definedName>
    <definedName name="_xlnm.Print_Area" localSheetId="64">'AT29_Replacement KD '!$A$1:$W$43</definedName>
    <definedName name="_xlnm.Print_Area" localSheetId="4">'AT-2-S1 BUDGET'!$A$1:$V$32</definedName>
    <definedName name="_xlnm.Print_Area" localSheetId="6">'AT-3'!$A$1:$H$38</definedName>
    <definedName name="_xlnm.Print_Area" localSheetId="66">'AT-30_Coook-cum-Helper'!$A$1:$L$42</definedName>
    <definedName name="_xlnm.Print_Area" localSheetId="68">'AT32_Drought Pry Util'!$A$1:$L$46</definedName>
    <definedName name="_xlnm.Print_Area" localSheetId="69">'AT-32A Drought UPry Util'!$A$1:$L$45</definedName>
    <definedName name="_xlnm.Print_Area" localSheetId="7">'AT3A_cvrg(Insti)_PY'!$A$1:$N$46</definedName>
    <definedName name="_xlnm.Print_Area" localSheetId="8">'AT3B_cvrg(Insti)_UPY '!$A$1:$N$46</definedName>
    <definedName name="_xlnm.Print_Area" localSheetId="9">'AT3C_cvrg(Insti)_UPY '!$A$1:$N$45</definedName>
    <definedName name="_xlnm.Print_Area" localSheetId="12">'AT-4B'!$A$1:$I$37</definedName>
    <definedName name="_xlnm.Print_Area" localSheetId="24">'AT-8_Hon_CCH_Pry'!$A$1:$V$45</definedName>
    <definedName name="_xlnm.Print_Area" localSheetId="25">'AT-8A_Hon_CCH_UPry'!$A$1:$V$45</definedName>
    <definedName name="_xlnm.Print_Area" localSheetId="26">AT9_TA!$A$1:$I$35</definedName>
    <definedName name="_xlnm.Print_Area" localSheetId="1">Contents!$A$1:$C$68</definedName>
    <definedName name="_xlnm.Print_Area" localSheetId="10">'enrolment vs availed_PY'!$A$1:$Q$44</definedName>
    <definedName name="_xlnm.Print_Area" localSheetId="11">'enrolment vs availed_UPY'!$A$1:$Q$45</definedName>
    <definedName name="_xlnm.Print_Area" localSheetId="0">'First-Page'!$A$1:$O$34</definedName>
    <definedName name="_xlnm.Print_Area" localSheetId="38">'Mode of cooking'!$A$1:$H$38</definedName>
    <definedName name="_xlnm.Print_Area" localSheetId="2">Sheet1!$A$1:$J$24</definedName>
    <definedName name="_xlnm.Print_Area" localSheetId="53">'Sheet1 (2)'!$A$1:$J$24</definedName>
    <definedName name="_xlnm.Print_Area" localSheetId="13">T5_PLAN_vs_PRFM!$A$1:$J$41</definedName>
    <definedName name="_xlnm.Print_Area" localSheetId="14">'T5A_PLAN_vs_PRFM '!$A$1:$J$41</definedName>
    <definedName name="_xlnm.Print_Area" localSheetId="15">'T5B_PLAN_vs_PRFM  (2)'!$A$1:$J$40</definedName>
    <definedName name="_xlnm.Print_Area" localSheetId="16">'T5C_Drought_PLAN_vs_PRFM '!$A$1:$J$40</definedName>
    <definedName name="_xlnm.Print_Area" localSheetId="17">'T5D_Drought_PLAN_vs_PRFM  '!$A$1:$J$40</definedName>
    <definedName name="_xlnm.Print_Area" localSheetId="18">T6_FG_py_Utlsn!$A$1:$L$41</definedName>
    <definedName name="_xlnm.Print_Area" localSheetId="19">'T6A_FG_Upy_Utlsn '!$A$1:$L$42</definedName>
    <definedName name="_xlnm.Print_Area" localSheetId="20">T6B_Pay_FG_FCI_Pry!$A$1:$N$35</definedName>
    <definedName name="_xlnm.Print_Area" localSheetId="21">T6C_Coarse_Grain!$A$1:$L$43</definedName>
    <definedName name="_xlnm.Print_Area" localSheetId="22">T7_CC_PY_Utlsn!$A$1:$Q$44</definedName>
    <definedName name="_xlnm.Print_Area" localSheetId="23">'T7ACC_UPY_Utlsn '!$A$1:$Q$44</definedName>
  </definedNames>
  <calcPr calcId="145621"/>
</workbook>
</file>

<file path=xl/calcChain.xml><?xml version="1.0" encoding="utf-8"?>
<calcChain xmlns="http://schemas.openxmlformats.org/spreadsheetml/2006/main">
  <c r="H34" i="103" l="1"/>
  <c r="F34" i="103"/>
  <c r="D34" i="103"/>
  <c r="M35" i="60"/>
  <c r="M34" i="60"/>
  <c r="K34" i="60"/>
  <c r="L34" i="60"/>
  <c r="L35" i="60" s="1"/>
  <c r="G35" i="60"/>
  <c r="G34" i="60"/>
  <c r="L34" i="47" l="1"/>
  <c r="P33" i="47"/>
  <c r="O33" i="47"/>
  <c r="N33" i="47"/>
  <c r="M33" i="47"/>
  <c r="L33" i="47"/>
  <c r="I33" i="47"/>
  <c r="E33" i="47"/>
  <c r="D33" i="47"/>
  <c r="Q32" i="47"/>
  <c r="H32" i="47"/>
  <c r="Q31" i="47"/>
  <c r="K31" i="47"/>
  <c r="K33" i="47" s="1"/>
  <c r="J31" i="47"/>
  <c r="J33" i="47" s="1"/>
  <c r="H31" i="47"/>
  <c r="G31" i="47"/>
  <c r="F31" i="47"/>
  <c r="F33" i="47" s="1"/>
  <c r="E31" i="47"/>
  <c r="C31" i="47"/>
  <c r="Q30" i="47"/>
  <c r="H30" i="47"/>
  <c r="Q29" i="47"/>
  <c r="H29" i="47"/>
  <c r="Q28" i="47"/>
  <c r="H28" i="47"/>
  <c r="Q27" i="47"/>
  <c r="H27" i="47"/>
  <c r="Q26" i="47"/>
  <c r="H26" i="47"/>
  <c r="Q25" i="47"/>
  <c r="H25" i="47"/>
  <c r="Q24" i="47"/>
  <c r="H24" i="47"/>
  <c r="Q23" i="47"/>
  <c r="H23" i="47"/>
  <c r="Q22" i="47"/>
  <c r="H22" i="47"/>
  <c r="G22" i="47"/>
  <c r="C22" i="47"/>
  <c r="C33" i="47" s="1"/>
  <c r="Q21" i="47"/>
  <c r="H21" i="47"/>
  <c r="Q20" i="47"/>
  <c r="H20" i="47"/>
  <c r="G20" i="47"/>
  <c r="Q19" i="47"/>
  <c r="H19" i="47"/>
  <c r="G19" i="47"/>
  <c r="Q18" i="47"/>
  <c r="H18" i="47"/>
  <c r="G18" i="47"/>
  <c r="Q17" i="47"/>
  <c r="H17" i="47"/>
  <c r="G17" i="47"/>
  <c r="Q16" i="47"/>
  <c r="H16" i="47"/>
  <c r="G16" i="47"/>
  <c r="Q15" i="47"/>
  <c r="H15" i="47"/>
  <c r="G15" i="47"/>
  <c r="Q14" i="47"/>
  <c r="H14" i="47"/>
  <c r="G14" i="47"/>
  <c r="Q13" i="47"/>
  <c r="H13" i="47"/>
  <c r="G13" i="47"/>
  <c r="Q12" i="47"/>
  <c r="H12" i="47"/>
  <c r="G12" i="47"/>
  <c r="Q11" i="47"/>
  <c r="Q33" i="47" s="1"/>
  <c r="H11" i="47"/>
  <c r="H33" i="47" s="1"/>
  <c r="G11" i="47"/>
  <c r="G33" i="47" s="1"/>
  <c r="N33" i="60"/>
  <c r="M33" i="60"/>
  <c r="L33" i="60"/>
  <c r="R34" i="60" s="1"/>
  <c r="K33" i="60"/>
  <c r="J33" i="60"/>
  <c r="I33" i="60"/>
  <c r="F33" i="60"/>
  <c r="E33" i="60"/>
  <c r="D33" i="60"/>
  <c r="C33" i="60"/>
  <c r="R32" i="60"/>
  <c r="Q32" i="60"/>
  <c r="H32" i="60"/>
  <c r="R31" i="60"/>
  <c r="Q31" i="60"/>
  <c r="P31" i="60"/>
  <c r="P33" i="60" s="1"/>
  <c r="O31" i="60"/>
  <c r="O33" i="60" s="1"/>
  <c r="H31" i="60"/>
  <c r="G31" i="60"/>
  <c r="R30" i="60"/>
  <c r="Q30" i="60"/>
  <c r="H30" i="60"/>
  <c r="R29" i="60"/>
  <c r="Q29" i="60"/>
  <c r="H29" i="60"/>
  <c r="R28" i="60"/>
  <c r="Q28" i="60"/>
  <c r="H28" i="60"/>
  <c r="R27" i="60"/>
  <c r="Q27" i="60"/>
  <c r="H27" i="60"/>
  <c r="R26" i="60"/>
  <c r="Q26" i="60"/>
  <c r="H26" i="60"/>
  <c r="R25" i="60"/>
  <c r="Q25" i="60"/>
  <c r="H25" i="60"/>
  <c r="R24" i="60"/>
  <c r="Q24" i="60"/>
  <c r="H24" i="60"/>
  <c r="R23" i="60"/>
  <c r="Q23" i="60"/>
  <c r="H23" i="60"/>
  <c r="R22" i="60"/>
  <c r="Q22" i="60"/>
  <c r="H22" i="60"/>
  <c r="G22" i="60"/>
  <c r="R21" i="60"/>
  <c r="Q21" i="60"/>
  <c r="H21" i="60"/>
  <c r="Q20" i="60"/>
  <c r="H20" i="60"/>
  <c r="G20" i="60"/>
  <c r="Q19" i="60"/>
  <c r="H19" i="60"/>
  <c r="G19" i="60"/>
  <c r="Q18" i="60"/>
  <c r="H18" i="60"/>
  <c r="G18" i="60"/>
  <c r="Q17" i="60"/>
  <c r="H17" i="60"/>
  <c r="G17" i="60"/>
  <c r="Q16" i="60"/>
  <c r="H16" i="60"/>
  <c r="G16" i="60"/>
  <c r="Q15" i="60"/>
  <c r="H15" i="60"/>
  <c r="G15" i="60"/>
  <c r="Q14" i="60"/>
  <c r="H14" i="60"/>
  <c r="G14" i="60"/>
  <c r="Q13" i="60"/>
  <c r="H13" i="60"/>
  <c r="G13" i="60"/>
  <c r="Q12" i="60"/>
  <c r="H12" i="60"/>
  <c r="G12" i="60"/>
  <c r="Q11" i="60"/>
  <c r="Q33" i="60" s="1"/>
  <c r="H11" i="60"/>
  <c r="H33" i="60" s="1"/>
  <c r="G11" i="60"/>
  <c r="G33" i="60" s="1"/>
  <c r="K34" i="4" l="1"/>
  <c r="I35" i="4"/>
  <c r="I35" i="111"/>
  <c r="J34" i="111"/>
  <c r="R34" i="4" s="1"/>
  <c r="J34" i="4"/>
  <c r="J35" i="4"/>
  <c r="E34" i="111"/>
  <c r="I34" i="111"/>
  <c r="E34" i="4"/>
  <c r="I34" i="4"/>
  <c r="R13" i="4"/>
  <c r="S13" i="4" s="1"/>
  <c r="R14" i="4"/>
  <c r="S14" i="4" s="1"/>
  <c r="R15" i="4"/>
  <c r="S15" i="4" s="1"/>
  <c r="T15" i="4" s="1"/>
  <c r="R16" i="4"/>
  <c r="S16" i="4" s="1"/>
  <c r="T16" i="4" s="1"/>
  <c r="R17" i="4"/>
  <c r="S17" i="4" s="1"/>
  <c r="R18" i="4"/>
  <c r="S18" i="4" s="1"/>
  <c r="R19" i="4"/>
  <c r="S19" i="4" s="1"/>
  <c r="T19" i="4" s="1"/>
  <c r="R20" i="4"/>
  <c r="S20" i="4" s="1"/>
  <c r="T20" i="4" s="1"/>
  <c r="R21" i="4"/>
  <c r="S21" i="4" s="1"/>
  <c r="R22" i="4"/>
  <c r="S22" i="4" s="1"/>
  <c r="R23" i="4"/>
  <c r="S23" i="4" s="1"/>
  <c r="T23" i="4" s="1"/>
  <c r="R24" i="4"/>
  <c r="S24" i="4" s="1"/>
  <c r="T24" i="4" s="1"/>
  <c r="R25" i="4"/>
  <c r="S25" i="4" s="1"/>
  <c r="R26" i="4"/>
  <c r="S26" i="4" s="1"/>
  <c r="R27" i="4"/>
  <c r="S27" i="4" s="1"/>
  <c r="T27" i="4" s="1"/>
  <c r="R28" i="4"/>
  <c r="S28" i="4" s="1"/>
  <c r="T28" i="4" s="1"/>
  <c r="R29" i="4"/>
  <c r="S29" i="4" s="1"/>
  <c r="R30" i="4"/>
  <c r="S30" i="4" s="1"/>
  <c r="R31" i="4"/>
  <c r="S31" i="4" s="1"/>
  <c r="T31" i="4" s="1"/>
  <c r="R32" i="4"/>
  <c r="S32" i="4" s="1"/>
  <c r="T32" i="4" s="1"/>
  <c r="R33" i="4"/>
  <c r="S33" i="4" s="1"/>
  <c r="O13" i="4"/>
  <c r="P13" i="4" s="1"/>
  <c r="O14" i="4"/>
  <c r="P14" i="4" s="1"/>
  <c r="O15" i="4"/>
  <c r="P15" i="4" s="1"/>
  <c r="O16" i="4"/>
  <c r="P16" i="4" s="1"/>
  <c r="O17" i="4"/>
  <c r="P17" i="4" s="1"/>
  <c r="O18" i="4"/>
  <c r="P18" i="4" s="1"/>
  <c r="O19" i="4"/>
  <c r="P19" i="4" s="1"/>
  <c r="O20" i="4"/>
  <c r="P20" i="4" s="1"/>
  <c r="O21" i="4"/>
  <c r="P21" i="4" s="1"/>
  <c r="O22" i="4"/>
  <c r="P22" i="4" s="1"/>
  <c r="O23" i="4"/>
  <c r="P23" i="4" s="1"/>
  <c r="O24" i="4"/>
  <c r="P24" i="4" s="1"/>
  <c r="O25" i="4"/>
  <c r="P25" i="4" s="1"/>
  <c r="O26" i="4"/>
  <c r="P26" i="4" s="1"/>
  <c r="O27" i="4"/>
  <c r="P27" i="4" s="1"/>
  <c r="O28" i="4"/>
  <c r="P28" i="4" s="1"/>
  <c r="O29" i="4"/>
  <c r="P29" i="4" s="1"/>
  <c r="O30" i="4"/>
  <c r="P30" i="4" s="1"/>
  <c r="O31" i="4"/>
  <c r="P31" i="4" s="1"/>
  <c r="O32" i="4"/>
  <c r="P32" i="4" s="1"/>
  <c r="O33" i="4"/>
  <c r="P33" i="4" s="1"/>
  <c r="O34" i="4"/>
  <c r="P34" i="4" s="1"/>
  <c r="R12" i="4"/>
  <c r="S12" i="4" s="1"/>
  <c r="O12" i="4"/>
  <c r="P12" i="4" s="1"/>
  <c r="Q14" i="4"/>
  <c r="Q22" i="4"/>
  <c r="Q34" i="4"/>
  <c r="N13" i="4"/>
  <c r="N14" i="4"/>
  <c r="N15" i="4"/>
  <c r="N16" i="4"/>
  <c r="N17" i="4"/>
  <c r="N18" i="4"/>
  <c r="N19" i="4"/>
  <c r="N20" i="4"/>
  <c r="N21" i="4"/>
  <c r="N22" i="4"/>
  <c r="N23" i="4"/>
  <c r="N24" i="4"/>
  <c r="N25" i="4"/>
  <c r="N26" i="4"/>
  <c r="N27" i="4"/>
  <c r="N28" i="4"/>
  <c r="N29" i="4"/>
  <c r="N30" i="4"/>
  <c r="N31" i="4"/>
  <c r="N32" i="4"/>
  <c r="N33" i="4"/>
  <c r="N12" i="4"/>
  <c r="D34" i="111"/>
  <c r="C34" i="111"/>
  <c r="J33" i="111"/>
  <c r="F33" i="111"/>
  <c r="J32" i="111"/>
  <c r="H32" i="111"/>
  <c r="F32" i="111"/>
  <c r="J31" i="111"/>
  <c r="F31" i="111"/>
  <c r="J30" i="111"/>
  <c r="F30" i="111"/>
  <c r="J29" i="111"/>
  <c r="F29" i="111"/>
  <c r="J28" i="111"/>
  <c r="F28" i="111"/>
  <c r="J27" i="111"/>
  <c r="F27" i="111"/>
  <c r="J26" i="111"/>
  <c r="F26" i="111"/>
  <c r="J25" i="111"/>
  <c r="F25" i="111"/>
  <c r="J24" i="111"/>
  <c r="F24" i="111"/>
  <c r="H23" i="111"/>
  <c r="H34" i="111" s="1"/>
  <c r="F23" i="111"/>
  <c r="J22" i="111"/>
  <c r="F22" i="111"/>
  <c r="J21" i="111"/>
  <c r="F21" i="111"/>
  <c r="J20" i="111"/>
  <c r="F20" i="111"/>
  <c r="J19" i="111"/>
  <c r="F19" i="111"/>
  <c r="J18" i="111"/>
  <c r="G18" i="111"/>
  <c r="G34" i="111" s="1"/>
  <c r="F18" i="111"/>
  <c r="J17" i="111"/>
  <c r="F17" i="111"/>
  <c r="J16" i="111"/>
  <c r="F16" i="111"/>
  <c r="J15" i="111"/>
  <c r="F15" i="111"/>
  <c r="J14" i="111"/>
  <c r="F14" i="111"/>
  <c r="J13" i="111"/>
  <c r="F13" i="111"/>
  <c r="J12" i="111"/>
  <c r="F12" i="111"/>
  <c r="F34" i="111" s="1"/>
  <c r="G34" i="4"/>
  <c r="D34" i="4"/>
  <c r="N34" i="4" s="1"/>
  <c r="C34" i="4"/>
  <c r="J33" i="4"/>
  <c r="Q33" i="4" s="1"/>
  <c r="F33" i="4"/>
  <c r="H32" i="4"/>
  <c r="J32" i="4" s="1"/>
  <c r="Q32" i="4" s="1"/>
  <c r="F32" i="4"/>
  <c r="J31" i="4"/>
  <c r="Q31" i="4" s="1"/>
  <c r="F31" i="4"/>
  <c r="J30" i="4"/>
  <c r="Q30" i="4" s="1"/>
  <c r="F30" i="4"/>
  <c r="J29" i="4"/>
  <c r="Q29" i="4" s="1"/>
  <c r="F29" i="4"/>
  <c r="J28" i="4"/>
  <c r="Q28" i="4" s="1"/>
  <c r="F28" i="4"/>
  <c r="J27" i="4"/>
  <c r="Q27" i="4" s="1"/>
  <c r="F27" i="4"/>
  <c r="J26" i="4"/>
  <c r="Q26" i="4" s="1"/>
  <c r="F26" i="4"/>
  <c r="J25" i="4"/>
  <c r="Q25" i="4" s="1"/>
  <c r="F25" i="4"/>
  <c r="J24" i="4"/>
  <c r="Q24" i="4" s="1"/>
  <c r="F24" i="4"/>
  <c r="H23" i="4"/>
  <c r="J23" i="4" s="1"/>
  <c r="Q23" i="4" s="1"/>
  <c r="F23" i="4"/>
  <c r="J22" i="4"/>
  <c r="F22" i="4"/>
  <c r="J21" i="4"/>
  <c r="Q21" i="4" s="1"/>
  <c r="F21" i="4"/>
  <c r="J20" i="4"/>
  <c r="Q20" i="4" s="1"/>
  <c r="F20" i="4"/>
  <c r="J19" i="4"/>
  <c r="Q19" i="4" s="1"/>
  <c r="F19" i="4"/>
  <c r="J18" i="4"/>
  <c r="Q18" i="4" s="1"/>
  <c r="F18" i="4"/>
  <c r="J17" i="4"/>
  <c r="Q17" i="4" s="1"/>
  <c r="F17" i="4"/>
  <c r="J16" i="4"/>
  <c r="Q16" i="4" s="1"/>
  <c r="F16" i="4"/>
  <c r="J15" i="4"/>
  <c r="Q15" i="4" s="1"/>
  <c r="F15" i="4"/>
  <c r="J14" i="4"/>
  <c r="F14" i="4"/>
  <c r="J13" i="4"/>
  <c r="Q13" i="4" s="1"/>
  <c r="F13" i="4"/>
  <c r="J12" i="4"/>
  <c r="Q12" i="4" s="1"/>
  <c r="F12" i="4"/>
  <c r="J35" i="111" l="1"/>
  <c r="S34" i="4"/>
  <c r="T30" i="4"/>
  <c r="T26" i="4"/>
  <c r="T18" i="4"/>
  <c r="T14" i="4"/>
  <c r="T34" i="4"/>
  <c r="T22" i="4"/>
  <c r="T12" i="4"/>
  <c r="T33" i="4"/>
  <c r="T29" i="4"/>
  <c r="T25" i="4"/>
  <c r="T21" i="4"/>
  <c r="T17" i="4"/>
  <c r="T13" i="4"/>
  <c r="F34" i="4"/>
  <c r="J23" i="111"/>
  <c r="H34" i="4"/>
  <c r="E35" i="26" l="1"/>
  <c r="U17" i="98" l="1"/>
  <c r="T17" i="98"/>
  <c r="S17" i="98"/>
  <c r="J17" i="98"/>
  <c r="R34" i="101" l="1"/>
  <c r="D34" i="101"/>
  <c r="E34" i="101"/>
  <c r="F34" i="101"/>
  <c r="G34" i="101"/>
  <c r="H34" i="101"/>
  <c r="I34" i="101"/>
  <c r="J34" i="101"/>
  <c r="K34" i="101"/>
  <c r="L34" i="101"/>
  <c r="M34" i="101"/>
  <c r="N34" i="101"/>
  <c r="O34" i="101"/>
  <c r="P34" i="101"/>
  <c r="C34" i="101"/>
  <c r="F23" i="103"/>
  <c r="H23" i="103" s="1"/>
  <c r="H24" i="103"/>
  <c r="H11" i="103"/>
  <c r="H12" i="103"/>
  <c r="H13" i="103"/>
  <c r="H14" i="103"/>
  <c r="H17" i="103"/>
  <c r="H18" i="103"/>
  <c r="H19" i="103"/>
  <c r="H20" i="103"/>
  <c r="H21" i="103"/>
  <c r="H22" i="103"/>
  <c r="H10" i="103"/>
  <c r="H35" i="114" l="1"/>
  <c r="N20" i="62"/>
  <c r="K20" i="62"/>
  <c r="M34" i="13" l="1"/>
  <c r="K33" i="62"/>
  <c r="I23" i="28"/>
  <c r="G21" i="14"/>
  <c r="G20" i="14"/>
  <c r="G19" i="14"/>
  <c r="G15" i="14"/>
  <c r="G14" i="14"/>
  <c r="G13" i="14"/>
  <c r="G16" i="14" l="1"/>
  <c r="G25" i="14"/>
  <c r="G27" i="14" s="1"/>
  <c r="I34" i="13"/>
  <c r="E31" i="13"/>
  <c r="D31" i="13"/>
  <c r="E29" i="13"/>
  <c r="D29" i="13"/>
  <c r="E27" i="13"/>
  <c r="D27" i="13"/>
  <c r="E26" i="13"/>
  <c r="D26" i="13"/>
  <c r="E25" i="13"/>
  <c r="D25" i="13"/>
  <c r="E24" i="13"/>
  <c r="E35" i="13" s="1"/>
  <c r="D24" i="13"/>
  <c r="F27" i="14" l="1"/>
  <c r="F14" i="7"/>
  <c r="E27" i="86" l="1"/>
  <c r="E31" i="86"/>
  <c r="F31" i="86"/>
  <c r="D32" i="86"/>
  <c r="F32" i="86" s="1"/>
  <c r="F27" i="86"/>
  <c r="F14" i="86"/>
  <c r="F15" i="86"/>
  <c r="F16" i="86"/>
  <c r="F17" i="86"/>
  <c r="F18" i="86"/>
  <c r="F19" i="86"/>
  <c r="F20" i="86"/>
  <c r="F21" i="86"/>
  <c r="F22" i="86"/>
  <c r="F23" i="86"/>
  <c r="F24" i="86"/>
  <c r="F25" i="86"/>
  <c r="F26" i="86"/>
  <c r="F28" i="86"/>
  <c r="F29" i="86"/>
  <c r="F30" i="86"/>
  <c r="F33" i="86"/>
  <c r="F34" i="86"/>
  <c r="F13" i="86"/>
  <c r="J31" i="103" l="1"/>
  <c r="I31" i="103"/>
  <c r="S13" i="154"/>
  <c r="S14" i="154"/>
  <c r="S15" i="154"/>
  <c r="S16" i="154"/>
  <c r="S17" i="154"/>
  <c r="S18" i="154"/>
  <c r="S19" i="154"/>
  <c r="S20" i="154"/>
  <c r="S21" i="154"/>
  <c r="S22" i="154"/>
  <c r="S12" i="154"/>
  <c r="X34" i="154"/>
  <c r="R34" i="26"/>
  <c r="P34" i="26"/>
  <c r="Q13" i="26"/>
  <c r="Q14" i="26"/>
  <c r="Q15" i="26"/>
  <c r="Q16" i="26"/>
  <c r="Q19" i="26"/>
  <c r="Q20" i="26"/>
  <c r="Q21" i="26"/>
  <c r="Q22" i="26"/>
  <c r="Q23" i="26"/>
  <c r="Q24" i="26"/>
  <c r="Q25" i="26"/>
  <c r="Q26" i="26"/>
  <c r="Q27" i="26"/>
  <c r="Q28" i="26"/>
  <c r="Q29" i="26"/>
  <c r="Q30" i="26"/>
  <c r="Q31" i="26"/>
  <c r="Q32" i="26"/>
  <c r="Q33" i="26"/>
  <c r="Q12" i="26"/>
  <c r="W34" i="153"/>
  <c r="O13" i="26"/>
  <c r="O14" i="26"/>
  <c r="O15" i="26"/>
  <c r="O16" i="26"/>
  <c r="O19" i="26"/>
  <c r="O20" i="26"/>
  <c r="O21" i="26"/>
  <c r="O22" i="26"/>
  <c r="O23" i="26"/>
  <c r="O24" i="26"/>
  <c r="O25" i="26"/>
  <c r="O26" i="26"/>
  <c r="O27" i="26"/>
  <c r="O28" i="26"/>
  <c r="O29" i="26"/>
  <c r="O30" i="26"/>
  <c r="O31" i="26"/>
  <c r="O32" i="26"/>
  <c r="O33" i="26"/>
  <c r="O12" i="26"/>
  <c r="N34" i="26"/>
  <c r="M18" i="26"/>
  <c r="Q18" i="26" s="1"/>
  <c r="M17" i="26"/>
  <c r="Q17" i="26" s="1"/>
  <c r="M34" i="26" l="1"/>
  <c r="Q34" i="26"/>
  <c r="O17" i="26"/>
  <c r="O18" i="26"/>
  <c r="D33" i="65"/>
  <c r="E33" i="65"/>
  <c r="F33" i="65"/>
  <c r="G33" i="65"/>
  <c r="H33" i="65"/>
  <c r="I33" i="65"/>
  <c r="J33" i="65"/>
  <c r="L33" i="65"/>
  <c r="C33" i="65"/>
  <c r="G34" i="153"/>
  <c r="K34" i="153"/>
  <c r="O34" i="153"/>
  <c r="C34" i="153"/>
  <c r="G34" i="154"/>
  <c r="K34" i="154"/>
  <c r="O34" i="154"/>
  <c r="C34" i="154"/>
  <c r="D33" i="62"/>
  <c r="E33" i="62"/>
  <c r="F33" i="62"/>
  <c r="G33" i="62"/>
  <c r="H33" i="62"/>
  <c r="I33" i="62"/>
  <c r="J33" i="62"/>
  <c r="L33" i="62"/>
  <c r="M33" i="62"/>
  <c r="N33" i="62"/>
  <c r="O33" i="62"/>
  <c r="P33" i="62"/>
  <c r="Q33" i="62"/>
  <c r="R33" i="62"/>
  <c r="C33" i="62"/>
  <c r="D33" i="144"/>
  <c r="K33" i="144"/>
  <c r="L33" i="144"/>
  <c r="Q33" i="144"/>
  <c r="R33" i="144"/>
  <c r="S33" i="144"/>
  <c r="C33" i="144"/>
  <c r="D33" i="29"/>
  <c r="I33" i="29"/>
  <c r="Q33" i="29"/>
  <c r="R33" i="29"/>
  <c r="S33" i="29"/>
  <c r="C33" i="29"/>
  <c r="E33" i="84"/>
  <c r="C33" i="84"/>
  <c r="D34" i="93"/>
  <c r="E34" i="93"/>
  <c r="F34" i="93"/>
  <c r="G34" i="93"/>
  <c r="H34" i="93"/>
  <c r="I34" i="93"/>
  <c r="J34" i="93"/>
  <c r="K34" i="93"/>
  <c r="L34" i="93"/>
  <c r="C34" i="93"/>
  <c r="F31" i="124"/>
  <c r="I31" i="124"/>
  <c r="J31" i="124"/>
  <c r="K31" i="124"/>
  <c r="L31" i="124"/>
  <c r="M31" i="124"/>
  <c r="N31" i="124"/>
  <c r="C31" i="124"/>
  <c r="D32" i="103"/>
  <c r="F32" i="103"/>
  <c r="D34" i="117"/>
  <c r="E34" i="117"/>
  <c r="F34" i="117"/>
  <c r="G34" i="117"/>
  <c r="H34" i="117"/>
  <c r="I34" i="117"/>
  <c r="J34" i="117"/>
  <c r="K34" i="117"/>
  <c r="C34" i="117"/>
  <c r="D34" i="26"/>
  <c r="E34" i="26"/>
  <c r="F34" i="26"/>
  <c r="G34" i="26"/>
  <c r="H34" i="26"/>
  <c r="I34" i="26"/>
  <c r="J34" i="26"/>
  <c r="K34" i="26"/>
  <c r="C34" i="26"/>
  <c r="D34" i="16"/>
  <c r="E34" i="16"/>
  <c r="F34" i="16"/>
  <c r="G34" i="16"/>
  <c r="H34" i="16"/>
  <c r="I34" i="16"/>
  <c r="J34" i="16"/>
  <c r="K34" i="16"/>
  <c r="C34" i="16"/>
  <c r="D31" i="155"/>
  <c r="E31" i="155"/>
  <c r="C31" i="155"/>
  <c r="D31" i="142"/>
  <c r="F31" i="142"/>
  <c r="G31" i="142"/>
  <c r="C31" i="142"/>
  <c r="D35" i="138"/>
  <c r="E35" i="138"/>
  <c r="C35" i="138"/>
  <c r="F35" i="13"/>
  <c r="C35" i="13"/>
  <c r="D35" i="114"/>
  <c r="I35" i="114"/>
  <c r="K35" i="114"/>
  <c r="L35" i="114"/>
  <c r="N35" i="114"/>
  <c r="O35" i="114"/>
  <c r="U35" i="114"/>
  <c r="V35" i="114"/>
  <c r="C35" i="114"/>
  <c r="D36" i="88"/>
  <c r="H36" i="88"/>
  <c r="I36" i="88"/>
  <c r="K36" i="88"/>
  <c r="L36" i="88"/>
  <c r="N36" i="88"/>
  <c r="O36" i="88"/>
  <c r="U36" i="88"/>
  <c r="V36" i="88"/>
  <c r="C36" i="88"/>
  <c r="D35" i="75"/>
  <c r="F35" i="75"/>
  <c r="G35" i="75"/>
  <c r="I35" i="75"/>
  <c r="J35" i="75"/>
  <c r="L35" i="75"/>
  <c r="M35" i="75"/>
  <c r="C35" i="75"/>
  <c r="D36" i="7"/>
  <c r="F36" i="7"/>
  <c r="G36" i="7"/>
  <c r="I36" i="7"/>
  <c r="J36" i="7"/>
  <c r="L36" i="7"/>
  <c r="M36" i="7"/>
  <c r="C36" i="7"/>
  <c r="N35" i="86"/>
  <c r="D35" i="86"/>
  <c r="E35" i="86"/>
  <c r="G35" i="86"/>
  <c r="H35" i="86"/>
  <c r="I35" i="86"/>
  <c r="J35" i="86"/>
  <c r="M35" i="86"/>
  <c r="C35" i="86"/>
  <c r="D34" i="74"/>
  <c r="E34" i="74"/>
  <c r="F34" i="74"/>
  <c r="C34" i="74"/>
  <c r="D34" i="5"/>
  <c r="E34" i="5"/>
  <c r="F34" i="5"/>
  <c r="C34" i="5"/>
  <c r="D31" i="141"/>
  <c r="E31" i="141"/>
  <c r="C31" i="141"/>
  <c r="F10" i="141"/>
  <c r="F11" i="141"/>
  <c r="F12" i="141"/>
  <c r="F13" i="141"/>
  <c r="F14" i="141"/>
  <c r="F15" i="141"/>
  <c r="F16" i="141"/>
  <c r="F17" i="141"/>
  <c r="F18" i="141"/>
  <c r="F19" i="141"/>
  <c r="F20" i="141"/>
  <c r="F21" i="141"/>
  <c r="F22" i="141"/>
  <c r="F23" i="141"/>
  <c r="F24" i="141"/>
  <c r="F25" i="141"/>
  <c r="F26" i="141"/>
  <c r="F27" i="141"/>
  <c r="F28" i="141"/>
  <c r="F29" i="141"/>
  <c r="F30" i="141"/>
  <c r="F9" i="141"/>
  <c r="O34" i="26" l="1"/>
  <c r="F31" i="141"/>
  <c r="G31" i="141"/>
  <c r="G33" i="59"/>
  <c r="H33" i="59"/>
  <c r="L33" i="59"/>
  <c r="N33" i="59"/>
  <c r="C33" i="59"/>
  <c r="D33" i="58"/>
  <c r="G33" i="58"/>
  <c r="H33" i="58"/>
  <c r="I33" i="58"/>
  <c r="L33" i="58"/>
  <c r="M33" i="58"/>
  <c r="N33" i="58"/>
  <c r="C33" i="58"/>
  <c r="D34" i="1"/>
  <c r="I34" i="1"/>
  <c r="N34" i="1"/>
  <c r="D31" i="100"/>
  <c r="E31" i="100"/>
  <c r="G31" i="100"/>
  <c r="U22" i="98" l="1"/>
  <c r="T22" i="98"/>
  <c r="S22" i="98"/>
  <c r="L22" i="98"/>
  <c r="K22" i="98"/>
  <c r="J22" i="98"/>
  <c r="S32" i="154"/>
  <c r="S33" i="154"/>
  <c r="S31" i="154"/>
  <c r="S30" i="154"/>
  <c r="S29" i="154"/>
  <c r="S28" i="154"/>
  <c r="S27" i="154"/>
  <c r="S26" i="154"/>
  <c r="S25" i="154"/>
  <c r="S24" i="154"/>
  <c r="S23" i="154"/>
  <c r="D32" i="153"/>
  <c r="E32" i="153"/>
  <c r="H32" i="153"/>
  <c r="I32" i="153"/>
  <c r="L32" i="153"/>
  <c r="M32" i="153"/>
  <c r="P32" i="153"/>
  <c r="Q32" i="153"/>
  <c r="S32" i="153"/>
  <c r="D33" i="153"/>
  <c r="E33" i="153"/>
  <c r="H33" i="153"/>
  <c r="I33" i="153"/>
  <c r="L33" i="153"/>
  <c r="M33" i="153"/>
  <c r="P33" i="153"/>
  <c r="Q33" i="153"/>
  <c r="S33" i="153"/>
  <c r="S31" i="153"/>
  <c r="Q31" i="153"/>
  <c r="P31" i="153"/>
  <c r="M31" i="153"/>
  <c r="L31" i="153"/>
  <c r="I31" i="153"/>
  <c r="H31" i="153"/>
  <c r="E31" i="153"/>
  <c r="D31" i="153"/>
  <c r="S30" i="153"/>
  <c r="Q30" i="153"/>
  <c r="P30" i="153"/>
  <c r="M30" i="153"/>
  <c r="L30" i="153"/>
  <c r="I30" i="153"/>
  <c r="H30" i="153"/>
  <c r="E30" i="153"/>
  <c r="D30" i="153"/>
  <c r="S29" i="153"/>
  <c r="Q29" i="153"/>
  <c r="P29" i="153"/>
  <c r="M29" i="153"/>
  <c r="L29" i="153"/>
  <c r="I29" i="153"/>
  <c r="H29" i="153"/>
  <c r="E29" i="153"/>
  <c r="D29" i="153"/>
  <c r="S28" i="153"/>
  <c r="Q28" i="153"/>
  <c r="P28" i="153"/>
  <c r="M28" i="153"/>
  <c r="L28" i="153"/>
  <c r="I28" i="153"/>
  <c r="H28" i="153"/>
  <c r="E28" i="153"/>
  <c r="D28" i="153"/>
  <c r="S27" i="153"/>
  <c r="Q27" i="153"/>
  <c r="P27" i="153"/>
  <c r="M27" i="153"/>
  <c r="L27" i="153"/>
  <c r="I27" i="153"/>
  <c r="H27" i="153"/>
  <c r="E27" i="153"/>
  <c r="D27" i="153"/>
  <c r="S26" i="153"/>
  <c r="Q26" i="153"/>
  <c r="P26" i="153"/>
  <c r="M26" i="153"/>
  <c r="L26" i="153"/>
  <c r="I26" i="153"/>
  <c r="H26" i="153"/>
  <c r="E26" i="153"/>
  <c r="D26" i="153"/>
  <c r="S25" i="153"/>
  <c r="Q25" i="153"/>
  <c r="P25" i="153"/>
  <c r="M25" i="153"/>
  <c r="L25" i="153"/>
  <c r="I25" i="153"/>
  <c r="H25" i="153"/>
  <c r="E25" i="153"/>
  <c r="D25" i="153"/>
  <c r="S24" i="153"/>
  <c r="Q24" i="153"/>
  <c r="P24" i="153"/>
  <c r="M24" i="153"/>
  <c r="L24" i="153"/>
  <c r="I24" i="153"/>
  <c r="H24" i="153"/>
  <c r="E24" i="153"/>
  <c r="D24" i="153"/>
  <c r="S23" i="153"/>
  <c r="Q23" i="153"/>
  <c r="P23" i="153"/>
  <c r="M23" i="153"/>
  <c r="L23" i="153"/>
  <c r="I23" i="153"/>
  <c r="H23" i="153"/>
  <c r="E23" i="153"/>
  <c r="D23" i="153"/>
  <c r="M22" i="153"/>
  <c r="L22" i="153"/>
  <c r="I22" i="153"/>
  <c r="H22" i="153"/>
  <c r="E22" i="153"/>
  <c r="D22" i="153"/>
  <c r="P32" i="154"/>
  <c r="Q32" i="154"/>
  <c r="P33" i="154"/>
  <c r="Q33" i="154"/>
  <c r="Q31" i="154"/>
  <c r="P31" i="154"/>
  <c r="Q30" i="154"/>
  <c r="P30" i="154"/>
  <c r="Q29" i="154"/>
  <c r="P29" i="154"/>
  <c r="Q28" i="154"/>
  <c r="P28" i="154"/>
  <c r="Q27" i="154"/>
  <c r="P27" i="154"/>
  <c r="Q26" i="154"/>
  <c r="P26" i="154"/>
  <c r="Q25" i="154"/>
  <c r="P25" i="154"/>
  <c r="Q24" i="154"/>
  <c r="P24" i="154"/>
  <c r="Q23" i="154"/>
  <c r="P23" i="154"/>
  <c r="Q22" i="154"/>
  <c r="P22" i="154"/>
  <c r="L32" i="154"/>
  <c r="M32" i="154"/>
  <c r="L33" i="154"/>
  <c r="M33" i="154"/>
  <c r="M31" i="154"/>
  <c r="L31" i="154"/>
  <c r="M30" i="154"/>
  <c r="L30" i="154"/>
  <c r="M29" i="154"/>
  <c r="L29" i="154"/>
  <c r="M28" i="154"/>
  <c r="L28" i="154"/>
  <c r="M27" i="154"/>
  <c r="L27" i="154"/>
  <c r="M26" i="154"/>
  <c r="L26" i="154"/>
  <c r="M25" i="154"/>
  <c r="L25" i="154"/>
  <c r="M24" i="154"/>
  <c r="L24" i="154"/>
  <c r="M23" i="154"/>
  <c r="L23" i="154"/>
  <c r="M22" i="154"/>
  <c r="L22" i="154"/>
  <c r="H32" i="154"/>
  <c r="I32" i="154"/>
  <c r="H33" i="154"/>
  <c r="I33" i="154"/>
  <c r="I31" i="154"/>
  <c r="H31" i="154"/>
  <c r="I30" i="154"/>
  <c r="H30" i="154"/>
  <c r="I29" i="154"/>
  <c r="H29" i="154"/>
  <c r="I28" i="154"/>
  <c r="H28" i="154"/>
  <c r="I27" i="154"/>
  <c r="H27" i="154"/>
  <c r="I26" i="154"/>
  <c r="H26" i="154"/>
  <c r="I25" i="154"/>
  <c r="H25" i="154"/>
  <c r="I24" i="154"/>
  <c r="H24" i="154"/>
  <c r="I23" i="154"/>
  <c r="H23" i="154"/>
  <c r="I22" i="154"/>
  <c r="H22" i="154"/>
  <c r="D32" i="154"/>
  <c r="T32" i="154" s="1"/>
  <c r="E32" i="154"/>
  <c r="D33" i="154"/>
  <c r="E33" i="154"/>
  <c r="E31" i="154"/>
  <c r="D31" i="154"/>
  <c r="E30" i="154"/>
  <c r="D30" i="154"/>
  <c r="E29" i="154"/>
  <c r="D29" i="154"/>
  <c r="E28" i="154"/>
  <c r="D28" i="154"/>
  <c r="E27" i="154"/>
  <c r="D27" i="154"/>
  <c r="E26" i="154"/>
  <c r="D26" i="154"/>
  <c r="E25" i="154"/>
  <c r="D25" i="154"/>
  <c r="E24" i="154"/>
  <c r="D24" i="154"/>
  <c r="E23" i="154"/>
  <c r="D23" i="154"/>
  <c r="E22" i="154"/>
  <c r="D22" i="154"/>
  <c r="F25" i="154" l="1"/>
  <c r="F29" i="154"/>
  <c r="X22" i="98"/>
  <c r="J29" i="154"/>
  <c r="J31" i="154"/>
  <c r="N31" i="154"/>
  <c r="R29" i="154"/>
  <c r="R25" i="153"/>
  <c r="V22" i="98"/>
  <c r="F24" i="154"/>
  <c r="W22" i="98"/>
  <c r="N28" i="153"/>
  <c r="R24" i="153"/>
  <c r="R28" i="153"/>
  <c r="N33" i="153"/>
  <c r="J24" i="154"/>
  <c r="R33" i="154"/>
  <c r="N33" i="154"/>
  <c r="S34" i="154"/>
  <c r="F33" i="154"/>
  <c r="N29" i="153"/>
  <c r="R33" i="153"/>
  <c r="N27" i="153"/>
  <c r="F33" i="153"/>
  <c r="N25" i="153"/>
  <c r="T30" i="153"/>
  <c r="N30" i="153"/>
  <c r="R31" i="153"/>
  <c r="R32" i="153"/>
  <c r="J26" i="153"/>
  <c r="J30" i="153"/>
  <c r="R29" i="153"/>
  <c r="N23" i="153"/>
  <c r="T24" i="154"/>
  <c r="J32" i="154"/>
  <c r="N23" i="154"/>
  <c r="N27" i="154"/>
  <c r="N32" i="154"/>
  <c r="J33" i="154"/>
  <c r="N24" i="154"/>
  <c r="N26" i="154"/>
  <c r="N28" i="154"/>
  <c r="R28" i="154"/>
  <c r="U25" i="154"/>
  <c r="R24" i="154"/>
  <c r="T29" i="154"/>
  <c r="T31" i="154"/>
  <c r="R25" i="154"/>
  <c r="R32" i="154"/>
  <c r="U23" i="154"/>
  <c r="N25" i="154"/>
  <c r="U27" i="154"/>
  <c r="R31" i="154"/>
  <c r="R30" i="154"/>
  <c r="T28" i="154"/>
  <c r="R27" i="154"/>
  <c r="R26" i="154"/>
  <c r="T26" i="154"/>
  <c r="R23" i="154"/>
  <c r="R22" i="154"/>
  <c r="U33" i="154"/>
  <c r="N30" i="154"/>
  <c r="N29" i="154"/>
  <c r="U24" i="154"/>
  <c r="V24" i="154" s="1"/>
  <c r="T23" i="154"/>
  <c r="T22" i="154"/>
  <c r="N22" i="154"/>
  <c r="T33" i="154"/>
  <c r="U32" i="154"/>
  <c r="V32" i="154" s="1"/>
  <c r="U31" i="154"/>
  <c r="U30" i="154"/>
  <c r="J30" i="154"/>
  <c r="U28" i="154"/>
  <c r="J28" i="154"/>
  <c r="T27" i="154"/>
  <c r="J27" i="154"/>
  <c r="U26" i="154"/>
  <c r="J26" i="154"/>
  <c r="T25" i="154"/>
  <c r="J25" i="154"/>
  <c r="J23" i="154"/>
  <c r="J22" i="154"/>
  <c r="U22" i="154"/>
  <c r="F32" i="154"/>
  <c r="U29" i="154"/>
  <c r="F27" i="154"/>
  <c r="F26" i="154"/>
  <c r="F28" i="154"/>
  <c r="F30" i="154"/>
  <c r="F22" i="154"/>
  <c r="F31" i="154"/>
  <c r="F23" i="154"/>
  <c r="T30" i="154"/>
  <c r="T23" i="153"/>
  <c r="N26" i="153"/>
  <c r="N22" i="153"/>
  <c r="J32" i="153"/>
  <c r="J31" i="153"/>
  <c r="J28" i="153"/>
  <c r="J24" i="153"/>
  <c r="J23" i="153"/>
  <c r="F32" i="153"/>
  <c r="R23" i="153"/>
  <c r="R26" i="153"/>
  <c r="T28" i="153"/>
  <c r="T32" i="153"/>
  <c r="R27" i="153"/>
  <c r="R30" i="153"/>
  <c r="T26" i="153"/>
  <c r="N24" i="153"/>
  <c r="N31" i="153"/>
  <c r="N32" i="153"/>
  <c r="J22" i="153"/>
  <c r="T24" i="153"/>
  <c r="J25" i="153"/>
  <c r="J27" i="153"/>
  <c r="J29" i="153"/>
  <c r="T31" i="153"/>
  <c r="J33" i="153"/>
  <c r="T25" i="153"/>
  <c r="T27" i="153"/>
  <c r="T29" i="153"/>
  <c r="T33" i="153"/>
  <c r="U33" i="153"/>
  <c r="U32" i="153"/>
  <c r="F22" i="153"/>
  <c r="F23" i="153"/>
  <c r="U23" i="153"/>
  <c r="V23" i="153" s="1"/>
  <c r="F24" i="153"/>
  <c r="U24" i="153"/>
  <c r="F25" i="153"/>
  <c r="U25" i="153"/>
  <c r="F26" i="153"/>
  <c r="U26" i="153"/>
  <c r="F27" i="153"/>
  <c r="U27" i="153"/>
  <c r="F28" i="153"/>
  <c r="U28" i="153"/>
  <c r="F29" i="153"/>
  <c r="U29" i="153"/>
  <c r="F30" i="153"/>
  <c r="U30" i="153"/>
  <c r="F31" i="153"/>
  <c r="U31" i="153"/>
  <c r="K31" i="58"/>
  <c r="K33" i="58" s="1"/>
  <c r="J31" i="58"/>
  <c r="J33" i="58" s="1"/>
  <c r="K32" i="1"/>
  <c r="K34" i="1" s="1"/>
  <c r="J32" i="1"/>
  <c r="J34" i="1" s="1"/>
  <c r="V31" i="154" l="1"/>
  <c r="V25" i="154"/>
  <c r="V27" i="154"/>
  <c r="V30" i="153"/>
  <c r="V26" i="154"/>
  <c r="V29" i="154"/>
  <c r="V22" i="154"/>
  <c r="V33" i="154"/>
  <c r="V28" i="154"/>
  <c r="V23" i="154"/>
  <c r="V30" i="154"/>
  <c r="V32" i="153"/>
  <c r="V29" i="153"/>
  <c r="V24" i="153"/>
  <c r="V28" i="153"/>
  <c r="V26" i="153"/>
  <c r="V25" i="153"/>
  <c r="V31" i="153"/>
  <c r="V27" i="153"/>
  <c r="V33" i="153"/>
  <c r="S17" i="96"/>
  <c r="S18" i="96"/>
  <c r="S19" i="96"/>
  <c r="S20" i="96"/>
  <c r="D21" i="96"/>
  <c r="D26" i="96" s="1"/>
  <c r="E21" i="96"/>
  <c r="E26" i="96" s="1"/>
  <c r="J19" i="14" l="1"/>
  <c r="E25" i="14"/>
  <c r="E16" i="14"/>
  <c r="D25" i="14"/>
  <c r="D16" i="14"/>
  <c r="C25" i="14"/>
  <c r="C16" i="14"/>
  <c r="L20" i="96"/>
  <c r="M19" i="96"/>
  <c r="L19" i="96"/>
  <c r="K19" i="96"/>
  <c r="M18" i="96"/>
  <c r="L18" i="96"/>
  <c r="K18" i="96"/>
  <c r="L17" i="96"/>
  <c r="M16" i="96"/>
  <c r="L16" i="96"/>
  <c r="K16" i="96"/>
  <c r="H16" i="96"/>
  <c r="H17" i="96"/>
  <c r="H18" i="96"/>
  <c r="H19" i="96"/>
  <c r="H20" i="96"/>
  <c r="G17" i="96"/>
  <c r="G18" i="96"/>
  <c r="G19" i="96"/>
  <c r="P19" i="96" s="1"/>
  <c r="T19" i="96" s="1"/>
  <c r="G20" i="96"/>
  <c r="G16" i="96"/>
  <c r="M85" i="96"/>
  <c r="M20" i="96" s="1"/>
  <c r="K85" i="96"/>
  <c r="M82" i="96"/>
  <c r="M17" i="96" s="1"/>
  <c r="K82" i="96"/>
  <c r="K17" i="96" s="1"/>
  <c r="H86" i="96"/>
  <c r="L86" i="96"/>
  <c r="O86" i="96"/>
  <c r="P86" i="96"/>
  <c r="Q86" i="96"/>
  <c r="S86" i="96"/>
  <c r="T86" i="96"/>
  <c r="U86" i="96"/>
  <c r="G86" i="96"/>
  <c r="I85" i="96"/>
  <c r="I20" i="96" s="1"/>
  <c r="I84" i="96"/>
  <c r="J84" i="96" s="1"/>
  <c r="I83" i="96"/>
  <c r="I18" i="96" s="1"/>
  <c r="I82" i="96"/>
  <c r="I17" i="96" s="1"/>
  <c r="I81" i="96"/>
  <c r="J81" i="96" s="1"/>
  <c r="J83" i="96" l="1"/>
  <c r="J85" i="96"/>
  <c r="Q20" i="96"/>
  <c r="P18" i="96"/>
  <c r="T18" i="96" s="1"/>
  <c r="M86" i="96"/>
  <c r="H25" i="14"/>
  <c r="Q18" i="96"/>
  <c r="R18" i="96" s="1"/>
  <c r="K86" i="96"/>
  <c r="I16" i="96"/>
  <c r="H16" i="14"/>
  <c r="H27" i="14" s="1"/>
  <c r="U20" i="96"/>
  <c r="U18" i="96"/>
  <c r="H21" i="96"/>
  <c r="H26" i="96" s="1"/>
  <c r="P16" i="96"/>
  <c r="T16" i="96" s="1"/>
  <c r="I19" i="96"/>
  <c r="I21" i="96" s="1"/>
  <c r="I26" i="96" s="1"/>
  <c r="I86" i="96"/>
  <c r="D27" i="14"/>
  <c r="Q16" i="96"/>
  <c r="O16" i="96"/>
  <c r="G21" i="96"/>
  <c r="G26" i="96" s="1"/>
  <c r="M21" i="96"/>
  <c r="M26" i="96" s="1"/>
  <c r="J82" i="96"/>
  <c r="J86" i="96" s="1"/>
  <c r="P17" i="96"/>
  <c r="T17" i="96" s="1"/>
  <c r="Q19" i="96"/>
  <c r="Q17" i="96"/>
  <c r="L21" i="96"/>
  <c r="L26" i="96" s="1"/>
  <c r="C27" i="14"/>
  <c r="E27" i="14"/>
  <c r="K20" i="96"/>
  <c r="K21" i="96" s="1"/>
  <c r="K26" i="96" s="1"/>
  <c r="E91" i="96"/>
  <c r="N19" i="96"/>
  <c r="N18" i="96"/>
  <c r="N17" i="96"/>
  <c r="N16" i="96"/>
  <c r="J20" i="96"/>
  <c r="J18" i="96"/>
  <c r="J17" i="96"/>
  <c r="J16" i="96"/>
  <c r="F20" i="96"/>
  <c r="F19" i="96"/>
  <c r="F18" i="96"/>
  <c r="F17" i="96"/>
  <c r="F16" i="96"/>
  <c r="V85" i="96"/>
  <c r="V84" i="96"/>
  <c r="V83" i="96"/>
  <c r="V82" i="96"/>
  <c r="V81" i="96"/>
  <c r="V52" i="96"/>
  <c r="V51" i="96"/>
  <c r="V50" i="96"/>
  <c r="V49" i="96"/>
  <c r="V48" i="96"/>
  <c r="R52" i="96"/>
  <c r="R51" i="96"/>
  <c r="R50" i="96"/>
  <c r="R49" i="96"/>
  <c r="R48" i="96"/>
  <c r="N52" i="96"/>
  <c r="N51" i="96"/>
  <c r="N50" i="96"/>
  <c r="N49" i="96"/>
  <c r="N53" i="96" s="1"/>
  <c r="N48" i="96"/>
  <c r="J52" i="96"/>
  <c r="J51" i="96"/>
  <c r="J50" i="96"/>
  <c r="J49" i="96"/>
  <c r="J48" i="96"/>
  <c r="F52" i="96"/>
  <c r="F51" i="96"/>
  <c r="F50" i="96"/>
  <c r="F49" i="96"/>
  <c r="F48" i="96"/>
  <c r="C21" i="96"/>
  <c r="C26" i="96" s="1"/>
  <c r="U53" i="96"/>
  <c r="T53" i="96"/>
  <c r="S53" i="96"/>
  <c r="Q53" i="96"/>
  <c r="P53" i="96"/>
  <c r="O53" i="96"/>
  <c r="M53" i="96"/>
  <c r="L53" i="96"/>
  <c r="K53" i="96"/>
  <c r="I53" i="96"/>
  <c r="H53" i="96"/>
  <c r="G53" i="96"/>
  <c r="E53" i="96"/>
  <c r="D53" i="96"/>
  <c r="C53" i="96"/>
  <c r="D91" i="96"/>
  <c r="G91" i="96"/>
  <c r="H91" i="96"/>
  <c r="I91" i="96"/>
  <c r="K91" i="96"/>
  <c r="L91" i="96"/>
  <c r="M91" i="96"/>
  <c r="O91" i="96"/>
  <c r="P91" i="96"/>
  <c r="Q91" i="96"/>
  <c r="S91" i="96"/>
  <c r="T91" i="96"/>
  <c r="U91" i="96"/>
  <c r="R85" i="96"/>
  <c r="R84" i="96"/>
  <c r="R83" i="96"/>
  <c r="R82" i="96"/>
  <c r="R81" i="96"/>
  <c r="N84" i="96"/>
  <c r="N83" i="96"/>
  <c r="N81" i="96"/>
  <c r="C91" i="96"/>
  <c r="J19" i="96" l="1"/>
  <c r="J21" i="96" s="1"/>
  <c r="J26" i="96" s="1"/>
  <c r="F53" i="96"/>
  <c r="V53" i="96"/>
  <c r="N86" i="96"/>
  <c r="N91" i="96" s="1"/>
  <c r="V86" i="96"/>
  <c r="V91" i="96" s="1"/>
  <c r="R53" i="96"/>
  <c r="N20" i="96"/>
  <c r="N21" i="96" s="1"/>
  <c r="N26" i="96" s="1"/>
  <c r="P20" i="96"/>
  <c r="O21" i="96"/>
  <c r="O26" i="96" s="1"/>
  <c r="S16" i="96"/>
  <c r="S21" i="96" s="1"/>
  <c r="S26" i="96" s="1"/>
  <c r="R86" i="96"/>
  <c r="R91" i="96" s="1"/>
  <c r="R19" i="96"/>
  <c r="U19" i="96"/>
  <c r="V19" i="96" s="1"/>
  <c r="J53" i="96"/>
  <c r="F21" i="96"/>
  <c r="F26" i="96" s="1"/>
  <c r="V18" i="96"/>
  <c r="R17" i="96"/>
  <c r="U17" i="96"/>
  <c r="V17" i="96" s="1"/>
  <c r="U16" i="96"/>
  <c r="R16" i="96"/>
  <c r="Q21" i="96"/>
  <c r="Q26" i="96" s="1"/>
  <c r="J91" i="96"/>
  <c r="F91" i="96"/>
  <c r="T20" i="96" l="1"/>
  <c r="R20" i="96"/>
  <c r="R21" i="96" s="1"/>
  <c r="R26" i="96" s="1"/>
  <c r="V16" i="96"/>
  <c r="U21" i="96"/>
  <c r="U26" i="96" s="1"/>
  <c r="P21" i="96"/>
  <c r="P26" i="96" s="1"/>
  <c r="S24" i="86"/>
  <c r="S25" i="86"/>
  <c r="S26" i="86"/>
  <c r="S27" i="86"/>
  <c r="S28" i="86"/>
  <c r="S29" i="86"/>
  <c r="S30" i="86"/>
  <c r="S31" i="86"/>
  <c r="S32" i="86"/>
  <c r="S33" i="86"/>
  <c r="S34" i="86"/>
  <c r="S23" i="86"/>
  <c r="M31" i="65"/>
  <c r="V20" i="96" l="1"/>
  <c r="V21" i="96" s="1"/>
  <c r="V26" i="96" s="1"/>
  <c r="T21" i="96"/>
  <c r="T26" i="96" s="1"/>
  <c r="R19" i="98"/>
  <c r="Q19" i="98"/>
  <c r="P19" i="98"/>
  <c r="R18" i="98"/>
  <c r="Q18" i="98"/>
  <c r="P18" i="98"/>
  <c r="R16" i="98"/>
  <c r="Q16" i="98"/>
  <c r="P16" i="98"/>
  <c r="R15" i="98"/>
  <c r="Q15" i="98"/>
  <c r="P15" i="98"/>
  <c r="O19" i="98"/>
  <c r="U19" i="98" s="1"/>
  <c r="N19" i="98"/>
  <c r="T19" i="98" s="1"/>
  <c r="M19" i="98"/>
  <c r="S19" i="98" s="1"/>
  <c r="O18" i="98"/>
  <c r="U18" i="98" s="1"/>
  <c r="N18" i="98"/>
  <c r="T18" i="98" s="1"/>
  <c r="M18" i="98"/>
  <c r="S18" i="98" s="1"/>
  <c r="O16" i="98"/>
  <c r="U16" i="98" s="1"/>
  <c r="N16" i="98"/>
  <c r="T16" i="98" s="1"/>
  <c r="M16" i="98"/>
  <c r="S16" i="98" s="1"/>
  <c r="O15" i="98"/>
  <c r="N15" i="98"/>
  <c r="M15" i="98"/>
  <c r="S15" i="98" s="1"/>
  <c r="I19" i="98"/>
  <c r="H19" i="98"/>
  <c r="G19" i="98"/>
  <c r="I18" i="98"/>
  <c r="H18" i="98"/>
  <c r="G18" i="98"/>
  <c r="I16" i="98"/>
  <c r="H16" i="98"/>
  <c r="G16" i="98"/>
  <c r="I15" i="98"/>
  <c r="H15" i="98"/>
  <c r="G15" i="98"/>
  <c r="C16" i="98"/>
  <c r="J16" i="98" s="1"/>
  <c r="D16" i="98"/>
  <c r="E16" i="98"/>
  <c r="L17" i="98"/>
  <c r="C18" i="98"/>
  <c r="D18" i="98"/>
  <c r="K18" i="98" s="1"/>
  <c r="E18" i="98"/>
  <c r="C19" i="98"/>
  <c r="D19" i="98"/>
  <c r="E19" i="98"/>
  <c r="D15" i="98"/>
  <c r="K15" i="98" s="1"/>
  <c r="E15" i="98"/>
  <c r="C15" i="98"/>
  <c r="K17" i="98"/>
  <c r="L16" i="98"/>
  <c r="U83" i="98"/>
  <c r="T83" i="98"/>
  <c r="S83" i="98"/>
  <c r="U82" i="98"/>
  <c r="T82" i="98"/>
  <c r="S82" i="98"/>
  <c r="U81" i="98"/>
  <c r="T81" i="98"/>
  <c r="S81" i="98"/>
  <c r="U80" i="98"/>
  <c r="T80" i="98"/>
  <c r="S80" i="98"/>
  <c r="U79" i="98"/>
  <c r="T79" i="98"/>
  <c r="S79" i="98"/>
  <c r="L83" i="98"/>
  <c r="K83" i="98"/>
  <c r="J83" i="98"/>
  <c r="L82" i="98"/>
  <c r="K82" i="98"/>
  <c r="J82" i="98"/>
  <c r="L81" i="98"/>
  <c r="K81" i="98"/>
  <c r="J81" i="98"/>
  <c r="L80" i="98"/>
  <c r="K80" i="98"/>
  <c r="J80" i="98"/>
  <c r="L79" i="98"/>
  <c r="K79" i="98"/>
  <c r="J79" i="98"/>
  <c r="U57" i="98"/>
  <c r="T57" i="98"/>
  <c r="S57" i="98"/>
  <c r="U56" i="98"/>
  <c r="T56" i="98"/>
  <c r="S56" i="98"/>
  <c r="U55" i="98"/>
  <c r="T55" i="98"/>
  <c r="S55" i="98"/>
  <c r="U54" i="98"/>
  <c r="T54" i="98"/>
  <c r="S54" i="98"/>
  <c r="U53" i="98"/>
  <c r="T53" i="98"/>
  <c r="S53" i="98"/>
  <c r="J54" i="98"/>
  <c r="V54" i="98" s="1"/>
  <c r="K54" i="98"/>
  <c r="W54" i="98" s="1"/>
  <c r="L54" i="98"/>
  <c r="X54" i="98" s="1"/>
  <c r="J55" i="98"/>
  <c r="K55" i="98"/>
  <c r="W55" i="98" s="1"/>
  <c r="L55" i="98"/>
  <c r="X55" i="98" s="1"/>
  <c r="J56" i="98"/>
  <c r="V56" i="98" s="1"/>
  <c r="K56" i="98"/>
  <c r="L56" i="98"/>
  <c r="X56" i="98" s="1"/>
  <c r="J57" i="98"/>
  <c r="V57" i="98" s="1"/>
  <c r="K57" i="98"/>
  <c r="W57" i="98" s="1"/>
  <c r="L57" i="98"/>
  <c r="K53" i="98"/>
  <c r="L53" i="98"/>
  <c r="X53" i="98" s="1"/>
  <c r="J53" i="98"/>
  <c r="D64" i="98"/>
  <c r="E64" i="98"/>
  <c r="F64" i="98"/>
  <c r="G64" i="98"/>
  <c r="H64" i="98"/>
  <c r="I64" i="98"/>
  <c r="M64" i="98"/>
  <c r="N64" i="98"/>
  <c r="O64" i="98"/>
  <c r="P64" i="98"/>
  <c r="Q64" i="98"/>
  <c r="R64" i="98"/>
  <c r="C64" i="98"/>
  <c r="R90" i="98"/>
  <c r="Q90" i="98"/>
  <c r="P90" i="98"/>
  <c r="O90" i="98"/>
  <c r="N90" i="98"/>
  <c r="M90" i="98"/>
  <c r="I90" i="98"/>
  <c r="H90" i="98"/>
  <c r="G90" i="98"/>
  <c r="F90" i="98"/>
  <c r="E90" i="98"/>
  <c r="D90" i="98"/>
  <c r="C90" i="98"/>
  <c r="L90" i="98" l="1"/>
  <c r="L15" i="98"/>
  <c r="J18" i="98"/>
  <c r="L19" i="98"/>
  <c r="X19" i="98" s="1"/>
  <c r="U15" i="98"/>
  <c r="V81" i="98"/>
  <c r="W82" i="98"/>
  <c r="X83" i="98"/>
  <c r="J19" i="98"/>
  <c r="V19" i="98" s="1"/>
  <c r="L18" i="98"/>
  <c r="W53" i="98"/>
  <c r="W64" i="98" s="1"/>
  <c r="K16" i="98"/>
  <c r="V80" i="98"/>
  <c r="W81" i="98"/>
  <c r="X82" i="98"/>
  <c r="C26" i="98"/>
  <c r="K19" i="98"/>
  <c r="W16" i="98"/>
  <c r="X17" i="98"/>
  <c r="W80" i="98"/>
  <c r="X81" i="98"/>
  <c r="V83" i="98"/>
  <c r="X57" i="98"/>
  <c r="W56" i="98"/>
  <c r="T15" i="98"/>
  <c r="W15" i="98" s="1"/>
  <c r="X16" i="98"/>
  <c r="W19" i="98"/>
  <c r="V79" i="98"/>
  <c r="V16" i="98"/>
  <c r="W17" i="98"/>
  <c r="X18" i="98"/>
  <c r="W79" i="98"/>
  <c r="X80" i="98"/>
  <c r="V82" i="98"/>
  <c r="W83" i="98"/>
  <c r="X79" i="98"/>
  <c r="X15" i="98"/>
  <c r="V17" i="98"/>
  <c r="W18" i="98"/>
  <c r="K64" i="98"/>
  <c r="V53" i="98"/>
  <c r="T64" i="98"/>
  <c r="U64" i="98"/>
  <c r="J15" i="98"/>
  <c r="V15" i="98" s="1"/>
  <c r="S64" i="98"/>
  <c r="J90" i="98"/>
  <c r="U90" i="98"/>
  <c r="S90" i="98"/>
  <c r="K90" i="98"/>
  <c r="X64" i="98"/>
  <c r="J64" i="98"/>
  <c r="L64" i="98"/>
  <c r="V55" i="98"/>
  <c r="V64" i="98" s="1"/>
  <c r="T90" i="98"/>
  <c r="X90" i="98" l="1"/>
  <c r="W90" i="98"/>
  <c r="V18" i="98"/>
  <c r="V26" i="98" s="1"/>
  <c r="V90" i="98"/>
  <c r="Y90" i="98" s="1"/>
  <c r="Y64" i="98"/>
  <c r="I23" i="13"/>
  <c r="I24" i="13"/>
  <c r="I25" i="13"/>
  <c r="I26" i="13"/>
  <c r="I27" i="13"/>
  <c r="I28" i="13"/>
  <c r="I29" i="13"/>
  <c r="I30" i="13"/>
  <c r="I31" i="13"/>
  <c r="I32" i="13"/>
  <c r="I33" i="13"/>
  <c r="I22" i="13"/>
  <c r="Q24" i="86"/>
  <c r="R24" i="86" s="1"/>
  <c r="Q25" i="86"/>
  <c r="R25" i="86" s="1"/>
  <c r="Q26" i="86"/>
  <c r="R26" i="86" s="1"/>
  <c r="Q27" i="86"/>
  <c r="R27" i="86" s="1"/>
  <c r="Q28" i="86"/>
  <c r="R28" i="86" s="1"/>
  <c r="Q29" i="86"/>
  <c r="R29" i="86" s="1"/>
  <c r="Q30" i="86"/>
  <c r="R30" i="86" s="1"/>
  <c r="Q31" i="86"/>
  <c r="R31" i="86" s="1"/>
  <c r="Q32" i="86"/>
  <c r="R32" i="86" s="1"/>
  <c r="Q33" i="86"/>
  <c r="R33" i="86" s="1"/>
  <c r="Q34" i="86"/>
  <c r="R34" i="86" s="1"/>
  <c r="Q23" i="86"/>
  <c r="R23" i="86" s="1"/>
  <c r="M23" i="5" l="1"/>
  <c r="N23" i="5" s="1"/>
  <c r="M24" i="5"/>
  <c r="N24" i="5" s="1"/>
  <c r="M25" i="5"/>
  <c r="N25" i="5" s="1"/>
  <c r="M26" i="5"/>
  <c r="N26" i="5" s="1"/>
  <c r="M27" i="5"/>
  <c r="N27" i="5" s="1"/>
  <c r="M28" i="5"/>
  <c r="N28" i="5" s="1"/>
  <c r="M29" i="5"/>
  <c r="N29" i="5" s="1"/>
  <c r="M30" i="5"/>
  <c r="N30" i="5" s="1"/>
  <c r="M31" i="5"/>
  <c r="N31" i="5" s="1"/>
  <c r="M32" i="5"/>
  <c r="N32" i="5" s="1"/>
  <c r="M33" i="5"/>
  <c r="N33" i="5" s="1"/>
  <c r="M22" i="5"/>
  <c r="N22" i="5" s="1"/>
  <c r="M24" i="114" l="1"/>
  <c r="M25" i="114"/>
  <c r="M26" i="114"/>
  <c r="M27" i="114"/>
  <c r="M28" i="114"/>
  <c r="M29" i="114"/>
  <c r="M30" i="114"/>
  <c r="M31" i="114"/>
  <c r="M32" i="114"/>
  <c r="M33" i="114"/>
  <c r="M34" i="114"/>
  <c r="M23" i="114"/>
  <c r="P24" i="114"/>
  <c r="P25" i="114"/>
  <c r="P26" i="114"/>
  <c r="P27" i="114"/>
  <c r="P28" i="114"/>
  <c r="P29" i="114"/>
  <c r="P30" i="114"/>
  <c r="P31" i="114"/>
  <c r="P32" i="114"/>
  <c r="P33" i="114"/>
  <c r="P34" i="114"/>
  <c r="P23" i="114"/>
  <c r="P25" i="88"/>
  <c r="P26" i="88"/>
  <c r="P27" i="88"/>
  <c r="P28" i="88"/>
  <c r="P29" i="88"/>
  <c r="P30" i="88"/>
  <c r="P31" i="88"/>
  <c r="P32" i="88"/>
  <c r="P33" i="88"/>
  <c r="P34" i="88"/>
  <c r="P35" i="88"/>
  <c r="P24" i="88"/>
  <c r="M25" i="88"/>
  <c r="M26" i="88"/>
  <c r="M27" i="88"/>
  <c r="M28" i="88"/>
  <c r="M29" i="88"/>
  <c r="M30" i="88"/>
  <c r="M31" i="88"/>
  <c r="M32" i="88"/>
  <c r="M33" i="88"/>
  <c r="M34" i="88"/>
  <c r="M35" i="88"/>
  <c r="M24" i="88"/>
  <c r="J24" i="114"/>
  <c r="J25" i="114"/>
  <c r="J26" i="114"/>
  <c r="J27" i="114"/>
  <c r="J28" i="114"/>
  <c r="J29" i="114"/>
  <c r="J30" i="114"/>
  <c r="J31" i="114"/>
  <c r="J32" i="114"/>
  <c r="J33" i="114"/>
  <c r="J34" i="114"/>
  <c r="J23" i="114"/>
  <c r="J25" i="88"/>
  <c r="J26" i="88"/>
  <c r="J27" i="88"/>
  <c r="J28" i="88"/>
  <c r="J29" i="88"/>
  <c r="J30" i="88"/>
  <c r="J31" i="88"/>
  <c r="J32" i="88"/>
  <c r="J33" i="88"/>
  <c r="J34" i="88"/>
  <c r="J35" i="88"/>
  <c r="J24" i="88"/>
  <c r="N24" i="75"/>
  <c r="N25" i="75"/>
  <c r="N26" i="75"/>
  <c r="N27" i="75"/>
  <c r="N28" i="75"/>
  <c r="N29" i="75"/>
  <c r="N30" i="75"/>
  <c r="N31" i="75"/>
  <c r="N32" i="75"/>
  <c r="N33" i="75"/>
  <c r="N34" i="75"/>
  <c r="N23" i="75"/>
  <c r="N25" i="7"/>
  <c r="N26" i="7"/>
  <c r="N27" i="7"/>
  <c r="N28" i="7"/>
  <c r="N29" i="7"/>
  <c r="N30" i="7"/>
  <c r="N31" i="7"/>
  <c r="N32" i="7"/>
  <c r="N33" i="7"/>
  <c r="N34" i="7"/>
  <c r="N35" i="7"/>
  <c r="N24" i="7"/>
  <c r="K25" i="7"/>
  <c r="K26" i="7"/>
  <c r="K27" i="7"/>
  <c r="K28" i="7"/>
  <c r="K29" i="7"/>
  <c r="K30" i="7"/>
  <c r="K31" i="7"/>
  <c r="K32" i="7"/>
  <c r="K33" i="7"/>
  <c r="K34" i="7"/>
  <c r="K35" i="7"/>
  <c r="K24" i="7"/>
  <c r="K24" i="75"/>
  <c r="K25" i="75"/>
  <c r="K26" i="75"/>
  <c r="K27" i="75"/>
  <c r="K28" i="75"/>
  <c r="K29" i="75"/>
  <c r="K30" i="75"/>
  <c r="K31" i="75"/>
  <c r="K32" i="75"/>
  <c r="K33" i="75"/>
  <c r="K34" i="75"/>
  <c r="K23" i="75"/>
  <c r="H24" i="75"/>
  <c r="H25" i="75"/>
  <c r="H26" i="75"/>
  <c r="H27" i="75"/>
  <c r="H28" i="75"/>
  <c r="H29" i="75"/>
  <c r="H30" i="75"/>
  <c r="H31" i="75"/>
  <c r="H32" i="75"/>
  <c r="H33" i="75"/>
  <c r="H34" i="75"/>
  <c r="H23" i="75"/>
  <c r="H25" i="7"/>
  <c r="H26" i="7"/>
  <c r="H27" i="7"/>
  <c r="H28" i="7"/>
  <c r="H29" i="7"/>
  <c r="H30" i="7"/>
  <c r="H31" i="7"/>
  <c r="H32" i="7"/>
  <c r="H33" i="7"/>
  <c r="H34" i="7"/>
  <c r="H35" i="7"/>
  <c r="H24" i="7"/>
  <c r="L23" i="86"/>
  <c r="L24" i="86"/>
  <c r="L25" i="86"/>
  <c r="L26" i="86"/>
  <c r="L27" i="86"/>
  <c r="L28" i="86"/>
  <c r="L29" i="86"/>
  <c r="L30" i="86"/>
  <c r="L31" i="86"/>
  <c r="L32" i="86"/>
  <c r="L33" i="86"/>
  <c r="L34" i="86"/>
  <c r="K24" i="86"/>
  <c r="K25" i="86"/>
  <c r="K26" i="86"/>
  <c r="K27" i="86"/>
  <c r="K28" i="86"/>
  <c r="K29" i="86"/>
  <c r="K30" i="86"/>
  <c r="K31" i="86"/>
  <c r="K32" i="86"/>
  <c r="K33" i="86"/>
  <c r="K34" i="86"/>
  <c r="K23" i="86"/>
  <c r="G23" i="74"/>
  <c r="G24" i="74"/>
  <c r="G25" i="74"/>
  <c r="G26" i="74"/>
  <c r="G27" i="74"/>
  <c r="G28" i="74"/>
  <c r="G29" i="74"/>
  <c r="G30" i="74"/>
  <c r="G31" i="74"/>
  <c r="G32" i="74"/>
  <c r="G33" i="74"/>
  <c r="G22" i="74"/>
  <c r="G23" i="5"/>
  <c r="G24" i="5"/>
  <c r="G25" i="5"/>
  <c r="G26" i="5"/>
  <c r="G27" i="5"/>
  <c r="G28" i="5"/>
  <c r="G29" i="5"/>
  <c r="G30" i="5"/>
  <c r="G31" i="5"/>
  <c r="G32" i="5"/>
  <c r="G33" i="5"/>
  <c r="G22" i="5"/>
  <c r="J23" i="28" l="1"/>
  <c r="F23" i="28"/>
  <c r="E23" i="28"/>
  <c r="G23" i="28" s="1"/>
  <c r="H23" i="28" s="1"/>
  <c r="G22" i="28"/>
  <c r="H22" i="28" s="1"/>
  <c r="G21" i="28"/>
  <c r="H21" i="28" s="1"/>
  <c r="G20" i="28"/>
  <c r="H20" i="28" s="1"/>
  <c r="G19" i="28"/>
  <c r="H19" i="28" s="1"/>
  <c r="G18" i="28"/>
  <c r="H18" i="28" s="1"/>
  <c r="G17" i="28"/>
  <c r="H17" i="28" s="1"/>
  <c r="G16" i="28"/>
  <c r="H16" i="28" s="1"/>
  <c r="G15" i="28"/>
  <c r="H15" i="28" s="1"/>
  <c r="G14" i="28"/>
  <c r="H14" i="28" s="1"/>
  <c r="G13" i="28"/>
  <c r="H13" i="28" s="1"/>
  <c r="G12" i="28"/>
  <c r="H12" i="28" s="1"/>
  <c r="G11" i="28"/>
  <c r="H11" i="28" s="1"/>
  <c r="D23" i="27" l="1"/>
  <c r="E23" i="27"/>
  <c r="F23" i="27"/>
  <c r="G23" i="27"/>
  <c r="H23" i="27"/>
  <c r="I23" i="27"/>
  <c r="K23" i="27"/>
  <c r="L23" i="27"/>
  <c r="C23" i="27"/>
  <c r="J12" i="27"/>
  <c r="J13" i="27"/>
  <c r="J14" i="27"/>
  <c r="J15" i="27"/>
  <c r="J16" i="27"/>
  <c r="J17" i="27"/>
  <c r="J18" i="27"/>
  <c r="J19" i="27"/>
  <c r="J20" i="27"/>
  <c r="J21" i="27"/>
  <c r="J22" i="27"/>
  <c r="J11" i="27"/>
  <c r="J23" i="27" l="1"/>
  <c r="E29" i="124"/>
  <c r="E25" i="124"/>
  <c r="H25" i="124" s="1"/>
  <c r="E24" i="124"/>
  <c r="H24" i="124" s="1"/>
  <c r="E22" i="124"/>
  <c r="H22" i="124" s="1"/>
  <c r="E21" i="124"/>
  <c r="E19" i="124"/>
  <c r="H20" i="124"/>
  <c r="H21" i="124"/>
  <c r="H23" i="124"/>
  <c r="H26" i="124"/>
  <c r="H27" i="124"/>
  <c r="H28" i="124"/>
  <c r="H29" i="124"/>
  <c r="H30" i="124"/>
  <c r="F22" i="102"/>
  <c r="E22" i="102"/>
  <c r="G21" i="102"/>
  <c r="G22" i="102" s="1"/>
  <c r="F19" i="102"/>
  <c r="E19" i="102"/>
  <c r="G18" i="102"/>
  <c r="G17" i="102"/>
  <c r="G16" i="102"/>
  <c r="G15" i="102"/>
  <c r="G14" i="102"/>
  <c r="G13" i="102"/>
  <c r="D22" i="102"/>
  <c r="D19" i="102"/>
  <c r="Q24" i="114"/>
  <c r="R24" i="114"/>
  <c r="Q25" i="114"/>
  <c r="R25" i="114"/>
  <c r="Q26" i="114"/>
  <c r="R26" i="114"/>
  <c r="Q27" i="114"/>
  <c r="R27" i="114"/>
  <c r="Q28" i="114"/>
  <c r="R28" i="114"/>
  <c r="Q29" i="114"/>
  <c r="R29" i="114"/>
  <c r="Q30" i="114"/>
  <c r="R30" i="114"/>
  <c r="Q31" i="114"/>
  <c r="R31" i="114"/>
  <c r="Q32" i="114"/>
  <c r="R32" i="114"/>
  <c r="Q33" i="114"/>
  <c r="R33" i="114"/>
  <c r="Q34" i="114"/>
  <c r="R34" i="114"/>
  <c r="R23" i="114"/>
  <c r="Q23" i="114"/>
  <c r="Q25" i="88"/>
  <c r="R25" i="88"/>
  <c r="Q26" i="88"/>
  <c r="R26" i="88"/>
  <c r="Q27" i="88"/>
  <c r="R27" i="88"/>
  <c r="Q28" i="88"/>
  <c r="R28" i="88"/>
  <c r="Q29" i="88"/>
  <c r="R29" i="88"/>
  <c r="Q30" i="88"/>
  <c r="R30" i="88"/>
  <c r="Q31" i="88"/>
  <c r="R31" i="88"/>
  <c r="Q32" i="88"/>
  <c r="R32" i="88"/>
  <c r="Q33" i="88"/>
  <c r="R33" i="88"/>
  <c r="Q34" i="88"/>
  <c r="R34" i="88"/>
  <c r="Q35" i="88"/>
  <c r="R35" i="88"/>
  <c r="R24" i="88"/>
  <c r="Q24" i="88"/>
  <c r="O23" i="75"/>
  <c r="O24" i="75"/>
  <c r="P24" i="75"/>
  <c r="O25" i="75"/>
  <c r="P25" i="75"/>
  <c r="O26" i="75"/>
  <c r="P26" i="75"/>
  <c r="O27" i="75"/>
  <c r="P27" i="75"/>
  <c r="O28" i="75"/>
  <c r="P28" i="75"/>
  <c r="O29" i="75"/>
  <c r="P29" i="75"/>
  <c r="O30" i="75"/>
  <c r="P30" i="75"/>
  <c r="O31" i="75"/>
  <c r="P31" i="75"/>
  <c r="O32" i="75"/>
  <c r="P32" i="75"/>
  <c r="O33" i="75"/>
  <c r="P33" i="75"/>
  <c r="O34" i="75"/>
  <c r="P34" i="75"/>
  <c r="P23" i="75"/>
  <c r="O25" i="7"/>
  <c r="P25" i="7"/>
  <c r="O26" i="7"/>
  <c r="P26" i="7"/>
  <c r="O27" i="7"/>
  <c r="P27" i="7"/>
  <c r="O28" i="7"/>
  <c r="P28" i="7"/>
  <c r="O29" i="7"/>
  <c r="P29" i="7"/>
  <c r="O30" i="7"/>
  <c r="P30" i="7"/>
  <c r="O31" i="7"/>
  <c r="P31" i="7"/>
  <c r="O32" i="7"/>
  <c r="P32" i="7"/>
  <c r="O33" i="7"/>
  <c r="P33" i="7"/>
  <c r="O34" i="7"/>
  <c r="P34" i="7"/>
  <c r="O35" i="7"/>
  <c r="P35" i="7"/>
  <c r="P24" i="7"/>
  <c r="O24" i="7"/>
  <c r="L23" i="1"/>
  <c r="L24" i="1"/>
  <c r="L25" i="1"/>
  <c r="L26" i="1"/>
  <c r="L27" i="1"/>
  <c r="L28" i="1"/>
  <c r="L29" i="1"/>
  <c r="L30" i="1"/>
  <c r="L31" i="1"/>
  <c r="L32" i="1"/>
  <c r="L33" i="1"/>
  <c r="L22" i="1"/>
  <c r="G23" i="1"/>
  <c r="G24" i="1"/>
  <c r="G25" i="1"/>
  <c r="G26" i="1"/>
  <c r="G27" i="1"/>
  <c r="G28" i="1"/>
  <c r="G29" i="1"/>
  <c r="G30" i="1"/>
  <c r="G31" i="1"/>
  <c r="G33" i="1"/>
  <c r="G22" i="1"/>
  <c r="C29" i="100"/>
  <c r="C20" i="100"/>
  <c r="G19" i="102" l="1"/>
  <c r="Q26" i="7"/>
  <c r="H19" i="124"/>
  <c r="E31" i="124"/>
  <c r="S25" i="114"/>
  <c r="S26" i="114"/>
  <c r="S30" i="88"/>
  <c r="S33" i="88"/>
  <c r="S28" i="88"/>
  <c r="S34" i="88"/>
  <c r="S27" i="88"/>
  <c r="Q25" i="75"/>
  <c r="Q30" i="7"/>
  <c r="Q25" i="7"/>
  <c r="Q31" i="7"/>
  <c r="Q27" i="7"/>
  <c r="S31" i="114"/>
  <c r="S23" i="114"/>
  <c r="S28" i="114"/>
  <c r="S29" i="114"/>
  <c r="S27" i="114"/>
  <c r="S35" i="88"/>
  <c r="S25" i="88"/>
  <c r="S24" i="88"/>
  <c r="S26" i="88"/>
  <c r="S33" i="114"/>
  <c r="S24" i="114"/>
  <c r="S32" i="114"/>
  <c r="S30" i="114"/>
  <c r="S34" i="114"/>
  <c r="S31" i="88"/>
  <c r="S32" i="88"/>
  <c r="S29" i="88"/>
  <c r="Q23" i="75"/>
  <c r="Q24" i="75"/>
  <c r="Q26" i="75"/>
  <c r="Q33" i="7"/>
  <c r="Q34" i="7"/>
  <c r="Q32" i="7"/>
  <c r="Q33" i="75"/>
  <c r="Q31" i="75"/>
  <c r="Q29" i="75"/>
  <c r="Q27" i="75"/>
  <c r="Q32" i="75"/>
  <c r="Q28" i="75"/>
  <c r="Q34" i="75"/>
  <c r="Q30" i="75"/>
  <c r="Q35" i="7"/>
  <c r="Q28" i="7"/>
  <c r="Q29" i="7"/>
  <c r="Q24" i="7"/>
  <c r="K31" i="65" l="1"/>
  <c r="K32" i="65"/>
  <c r="K30" i="65"/>
  <c r="K29" i="65"/>
  <c r="K28" i="65"/>
  <c r="K27" i="65"/>
  <c r="K26" i="65"/>
  <c r="K25" i="65"/>
  <c r="K24" i="65"/>
  <c r="K23" i="65"/>
  <c r="K22" i="65"/>
  <c r="K21" i="65"/>
  <c r="R12" i="65"/>
  <c r="R13" i="65"/>
  <c r="R14" i="65"/>
  <c r="R15" i="65"/>
  <c r="R16" i="65"/>
  <c r="R17" i="65"/>
  <c r="R18" i="65"/>
  <c r="R19" i="65"/>
  <c r="R20" i="65"/>
  <c r="R21" i="65"/>
  <c r="R11" i="65"/>
  <c r="O12" i="65"/>
  <c r="O13" i="65"/>
  <c r="O14" i="65"/>
  <c r="O15" i="65"/>
  <c r="O16" i="65"/>
  <c r="O17" i="65"/>
  <c r="O18" i="65"/>
  <c r="O19" i="65"/>
  <c r="O20" i="65"/>
  <c r="O21" i="65"/>
  <c r="O11" i="65"/>
  <c r="J11" i="144"/>
  <c r="J12" i="144"/>
  <c r="J13" i="144"/>
  <c r="J14" i="144"/>
  <c r="J15" i="144"/>
  <c r="J16" i="144"/>
  <c r="J17" i="144"/>
  <c r="J18" i="144"/>
  <c r="J19" i="144"/>
  <c r="J20" i="144"/>
  <c r="J21" i="144"/>
  <c r="G22" i="152"/>
  <c r="G23" i="152"/>
  <c r="G24" i="152"/>
  <c r="G25" i="152"/>
  <c r="G26" i="152"/>
  <c r="G27" i="152"/>
  <c r="G28" i="152"/>
  <c r="G29" i="152"/>
  <c r="G30" i="152"/>
  <c r="G31" i="152"/>
  <c r="G32" i="152"/>
  <c r="G21" i="152"/>
  <c r="M35" i="65" l="1"/>
  <c r="N34" i="65"/>
  <c r="M34" i="65"/>
  <c r="M32" i="65"/>
  <c r="J22" i="144"/>
  <c r="I22" i="144" s="1"/>
  <c r="J23" i="144"/>
  <c r="I23" i="144" s="1"/>
  <c r="J24" i="144"/>
  <c r="I24" i="144" s="1"/>
  <c r="J25" i="144"/>
  <c r="I25" i="144" s="1"/>
  <c r="J26" i="144"/>
  <c r="I26" i="144" s="1"/>
  <c r="J27" i="144"/>
  <c r="I27" i="144" s="1"/>
  <c r="J28" i="144"/>
  <c r="I28" i="144" s="1"/>
  <c r="J29" i="144"/>
  <c r="I29" i="144" s="1"/>
  <c r="J30" i="144"/>
  <c r="I30" i="144" s="1"/>
  <c r="J31" i="144"/>
  <c r="I31" i="144" s="1"/>
  <c r="J32" i="144"/>
  <c r="I32" i="144" s="1"/>
  <c r="I21" i="144"/>
  <c r="E21" i="144"/>
  <c r="F21" i="144"/>
  <c r="F22" i="144"/>
  <c r="K22" i="29"/>
  <c r="L22" i="29"/>
  <c r="G22" i="29"/>
  <c r="P22" i="29" s="1"/>
  <c r="G23" i="29"/>
  <c r="N23" i="29" s="1"/>
  <c r="G24" i="29"/>
  <c r="O24" i="29" s="1"/>
  <c r="G25" i="29"/>
  <c r="P25" i="29" s="1"/>
  <c r="G26" i="29"/>
  <c r="P26" i="29" s="1"/>
  <c r="G27" i="29"/>
  <c r="N27" i="29" s="1"/>
  <c r="G28" i="29"/>
  <c r="O28" i="29" s="1"/>
  <c r="G29" i="29"/>
  <c r="P29" i="29" s="1"/>
  <c r="G30" i="29"/>
  <c r="P30" i="29" s="1"/>
  <c r="G32" i="29"/>
  <c r="O32" i="29" s="1"/>
  <c r="G21" i="29"/>
  <c r="N21" i="29" s="1"/>
  <c r="E31" i="29"/>
  <c r="E33" i="29" s="1"/>
  <c r="F31" i="29"/>
  <c r="F33" i="29" s="1"/>
  <c r="J22" i="84"/>
  <c r="J23" i="84"/>
  <c r="J24" i="84"/>
  <c r="J25" i="84"/>
  <c r="J26" i="84"/>
  <c r="J27" i="84"/>
  <c r="J28" i="84"/>
  <c r="J29" i="84"/>
  <c r="J30" i="84"/>
  <c r="J32" i="84"/>
  <c r="J21" i="84"/>
  <c r="H31" i="84"/>
  <c r="H33" i="84" s="1"/>
  <c r="I31" i="84"/>
  <c r="I33" i="84" s="1"/>
  <c r="G31" i="84"/>
  <c r="G33" i="84" s="1"/>
  <c r="F31" i="84"/>
  <c r="F33" i="84" s="1"/>
  <c r="D31" i="84"/>
  <c r="D33" i="84" s="1"/>
  <c r="I20" i="100"/>
  <c r="I21" i="100"/>
  <c r="I22" i="100"/>
  <c r="I23" i="100"/>
  <c r="I24" i="100"/>
  <c r="I25" i="100"/>
  <c r="I26" i="100"/>
  <c r="I27" i="100"/>
  <c r="I28" i="100"/>
  <c r="I29" i="100"/>
  <c r="I30" i="100"/>
  <c r="I19" i="100"/>
  <c r="H25" i="103"/>
  <c r="H26" i="103"/>
  <c r="H27" i="103"/>
  <c r="H28" i="103"/>
  <c r="H29" i="103"/>
  <c r="H31" i="103"/>
  <c r="G30" i="103"/>
  <c r="G32" i="103" s="1"/>
  <c r="E30" i="103"/>
  <c r="E32" i="103" s="1"/>
  <c r="L24" i="29" l="1"/>
  <c r="L26" i="29" s="1"/>
  <c r="G21" i="144"/>
  <c r="N21" i="144" s="1"/>
  <c r="K24" i="29"/>
  <c r="J33" i="144"/>
  <c r="T23" i="144"/>
  <c r="T22" i="144"/>
  <c r="G31" i="29"/>
  <c r="N31" i="29" s="1"/>
  <c r="J31" i="84"/>
  <c r="H30" i="103"/>
  <c r="T31" i="144"/>
  <c r="T26" i="144"/>
  <c r="T30" i="144"/>
  <c r="T27" i="144"/>
  <c r="T25" i="144"/>
  <c r="P21" i="144"/>
  <c r="T29" i="144"/>
  <c r="O21" i="144"/>
  <c r="J32" i="29"/>
  <c r="T32" i="29" s="1"/>
  <c r="N30" i="29"/>
  <c r="N22" i="29"/>
  <c r="O31" i="29"/>
  <c r="O23" i="29"/>
  <c r="N26" i="29"/>
  <c r="O27" i="29"/>
  <c r="J21" i="29"/>
  <c r="J29" i="29"/>
  <c r="T29" i="29" s="1"/>
  <c r="J25" i="29"/>
  <c r="T25" i="29" s="1"/>
  <c r="P21" i="29"/>
  <c r="P31" i="29"/>
  <c r="O30" i="29"/>
  <c r="N29" i="29"/>
  <c r="P27" i="29"/>
  <c r="M27" i="29" s="1"/>
  <c r="O26" i="29"/>
  <c r="N25" i="29"/>
  <c r="P23" i="29"/>
  <c r="O22" i="29"/>
  <c r="M22" i="29" s="1"/>
  <c r="J24" i="29"/>
  <c r="T24" i="29" s="1"/>
  <c r="P28" i="29"/>
  <c r="J30" i="29"/>
  <c r="T30" i="29" s="1"/>
  <c r="J26" i="29"/>
  <c r="T26" i="29" s="1"/>
  <c r="J22" i="29"/>
  <c r="T22" i="29" s="1"/>
  <c r="O21" i="29"/>
  <c r="N32" i="29"/>
  <c r="O29" i="29"/>
  <c r="N28" i="29"/>
  <c r="O25" i="29"/>
  <c r="N24" i="29"/>
  <c r="J28" i="29"/>
  <c r="T28" i="29" s="1"/>
  <c r="P32" i="29"/>
  <c r="P24" i="29"/>
  <c r="J31" i="29"/>
  <c r="T31" i="29" s="1"/>
  <c r="J27" i="29"/>
  <c r="T27" i="29" s="1"/>
  <c r="J23" i="29"/>
  <c r="T23" i="29" s="1"/>
  <c r="T32" i="144"/>
  <c r="T28" i="144"/>
  <c r="T24" i="144"/>
  <c r="T21" i="144"/>
  <c r="F23" i="144"/>
  <c r="E22" i="144"/>
  <c r="K26" i="29"/>
  <c r="K28" i="29" s="1"/>
  <c r="M21" i="144" l="1"/>
  <c r="M28" i="29"/>
  <c r="M24" i="29"/>
  <c r="M23" i="29"/>
  <c r="M21" i="29"/>
  <c r="M26" i="29"/>
  <c r="M30" i="29"/>
  <c r="M31" i="29"/>
  <c r="M25" i="29"/>
  <c r="T21" i="29"/>
  <c r="M32" i="29"/>
  <c r="M29" i="29"/>
  <c r="F24" i="144"/>
  <c r="E23" i="144"/>
  <c r="E24" i="144" s="1"/>
  <c r="G24" i="144" s="1"/>
  <c r="G22" i="144"/>
  <c r="K30" i="29"/>
  <c r="K32" i="29" s="1"/>
  <c r="L28" i="29"/>
  <c r="L30" i="29" s="1"/>
  <c r="K33" i="29" l="1"/>
  <c r="P24" i="144"/>
  <c r="O24" i="144"/>
  <c r="N24" i="144"/>
  <c r="P22" i="144"/>
  <c r="O22" i="144"/>
  <c r="N22" i="144"/>
  <c r="G23" i="144"/>
  <c r="F25" i="144"/>
  <c r="F26" i="144" s="1"/>
  <c r="E25" i="144"/>
  <c r="L32" i="29"/>
  <c r="L33" i="29" s="1"/>
  <c r="N23" i="144" l="1"/>
  <c r="P23" i="144"/>
  <c r="O23" i="144"/>
  <c r="M22" i="144"/>
  <c r="M24" i="144"/>
  <c r="G25" i="144"/>
  <c r="E26" i="144"/>
  <c r="E27" i="144" s="1"/>
  <c r="F27" i="144"/>
  <c r="G27" i="144" l="1"/>
  <c r="P27" i="144" s="1"/>
  <c r="P25" i="144"/>
  <c r="O25" i="144"/>
  <c r="N25" i="144"/>
  <c r="M23" i="144"/>
  <c r="F28" i="144"/>
  <c r="E28" i="144"/>
  <c r="G26" i="144"/>
  <c r="N27" i="144" l="1"/>
  <c r="O27" i="144"/>
  <c r="G28" i="144"/>
  <c r="O28" i="144" s="1"/>
  <c r="P26" i="144"/>
  <c r="O26" i="144"/>
  <c r="N26" i="144"/>
  <c r="M25" i="144"/>
  <c r="E29" i="144"/>
  <c r="F29" i="144"/>
  <c r="M27" i="144" l="1"/>
  <c r="N28" i="144"/>
  <c r="P28" i="144"/>
  <c r="M26" i="144"/>
  <c r="F30" i="144"/>
  <c r="F31" i="144" s="1"/>
  <c r="G29" i="144"/>
  <c r="E30" i="144"/>
  <c r="M28" i="144" l="1"/>
  <c r="P29" i="144"/>
  <c r="O29" i="144"/>
  <c r="N29" i="144"/>
  <c r="G30" i="144"/>
  <c r="E31" i="144"/>
  <c r="F32" i="144"/>
  <c r="F33" i="144" s="1"/>
  <c r="M29" i="144" l="1"/>
  <c r="O30" i="144"/>
  <c r="N30" i="144"/>
  <c r="P30" i="144"/>
  <c r="G31" i="144"/>
  <c r="E32" i="144"/>
  <c r="E33" i="144" s="1"/>
  <c r="M30" i="144" l="1"/>
  <c r="P31" i="144"/>
  <c r="O31" i="144"/>
  <c r="N31" i="144"/>
  <c r="G32" i="144"/>
  <c r="P32" i="144" l="1"/>
  <c r="O32" i="144"/>
  <c r="N32" i="144"/>
  <c r="M31" i="144"/>
  <c r="M32" i="144" l="1"/>
  <c r="E24" i="114" l="1"/>
  <c r="F24" i="114"/>
  <c r="E25" i="114"/>
  <c r="F25" i="114"/>
  <c r="E26" i="114"/>
  <c r="F26" i="114"/>
  <c r="E27" i="114"/>
  <c r="F27" i="114"/>
  <c r="E28" i="114"/>
  <c r="F28" i="114"/>
  <c r="E29" i="114"/>
  <c r="F29" i="114"/>
  <c r="E30" i="114"/>
  <c r="F30" i="114"/>
  <c r="E31" i="114"/>
  <c r="F31" i="114"/>
  <c r="E32" i="114"/>
  <c r="F32" i="114"/>
  <c r="E33" i="114"/>
  <c r="F33" i="114"/>
  <c r="E34" i="114"/>
  <c r="F34" i="114"/>
  <c r="F23" i="114"/>
  <c r="E23" i="114"/>
  <c r="E25" i="88"/>
  <c r="F25" i="88"/>
  <c r="E26" i="88"/>
  <c r="F26" i="88"/>
  <c r="E27" i="88"/>
  <c r="F27" i="88"/>
  <c r="E28" i="88"/>
  <c r="F28" i="88"/>
  <c r="E29" i="88"/>
  <c r="F29" i="88"/>
  <c r="E30" i="88"/>
  <c r="F30" i="88"/>
  <c r="E31" i="88"/>
  <c r="F31" i="88"/>
  <c r="E32" i="88"/>
  <c r="F32" i="88"/>
  <c r="E33" i="88"/>
  <c r="F33" i="88"/>
  <c r="E34" i="88"/>
  <c r="F34" i="88"/>
  <c r="E35" i="88"/>
  <c r="F35" i="88"/>
  <c r="F24" i="88"/>
  <c r="E24" i="88"/>
  <c r="E36" i="88" s="1"/>
  <c r="E24" i="75"/>
  <c r="E25" i="75"/>
  <c r="E26" i="75"/>
  <c r="E27" i="75"/>
  <c r="E28" i="75"/>
  <c r="E29" i="75"/>
  <c r="E30" i="75"/>
  <c r="E31" i="75"/>
  <c r="E32" i="75"/>
  <c r="E33" i="75"/>
  <c r="E34" i="75"/>
  <c r="E23" i="75"/>
  <c r="E25" i="7"/>
  <c r="E26" i="7"/>
  <c r="E27" i="7"/>
  <c r="E28" i="7"/>
  <c r="E29" i="7"/>
  <c r="E30" i="7"/>
  <c r="E31" i="7"/>
  <c r="E32" i="7"/>
  <c r="E33" i="7"/>
  <c r="E34" i="7"/>
  <c r="E35" i="7"/>
  <c r="E24" i="7"/>
  <c r="M31" i="59"/>
  <c r="M33" i="59" s="1"/>
  <c r="K31" i="59"/>
  <c r="K33" i="59" s="1"/>
  <c r="J31" i="59"/>
  <c r="J33" i="59" s="1"/>
  <c r="I31" i="59"/>
  <c r="I33" i="59" s="1"/>
  <c r="D31" i="59"/>
  <c r="D33" i="59" s="1"/>
  <c r="E31" i="59"/>
  <c r="E33" i="59" s="1"/>
  <c r="F31" i="59"/>
  <c r="F33" i="59" s="1"/>
  <c r="E31" i="58"/>
  <c r="E33" i="58" s="1"/>
  <c r="F31" i="58"/>
  <c r="F33" i="58" s="1"/>
  <c r="M32" i="1"/>
  <c r="M34" i="1" s="1"/>
  <c r="E32" i="1"/>
  <c r="E34" i="1" s="1"/>
  <c r="F32" i="1"/>
  <c r="F34" i="1" s="1"/>
  <c r="F20" i="100"/>
  <c r="F21" i="100"/>
  <c r="F22" i="100"/>
  <c r="F23" i="100"/>
  <c r="F24" i="100"/>
  <c r="F25" i="100"/>
  <c r="F26" i="100"/>
  <c r="F27" i="100"/>
  <c r="F28" i="100"/>
  <c r="F29" i="100"/>
  <c r="F30" i="100"/>
  <c r="F19" i="100"/>
  <c r="G95" i="14"/>
  <c r="F95" i="14"/>
  <c r="E95" i="14"/>
  <c r="D95" i="14"/>
  <c r="C95" i="14"/>
  <c r="G89" i="14"/>
  <c r="G61" i="14"/>
  <c r="F61" i="14"/>
  <c r="E61" i="14"/>
  <c r="D61" i="14"/>
  <c r="C61" i="14"/>
  <c r="G55" i="14"/>
  <c r="E35" i="114" l="1"/>
  <c r="G35" i="88"/>
  <c r="G33" i="88"/>
  <c r="G31" i="88"/>
  <c r="G29" i="88"/>
  <c r="G27" i="88"/>
  <c r="G25" i="88"/>
  <c r="G34" i="114"/>
  <c r="G32" i="114"/>
  <c r="G30" i="114"/>
  <c r="G28" i="114"/>
  <c r="G26" i="114"/>
  <c r="G24" i="114"/>
  <c r="F36" i="88"/>
  <c r="F35" i="114"/>
  <c r="G33" i="114"/>
  <c r="G31" i="114"/>
  <c r="G29" i="114"/>
  <c r="G27" i="114"/>
  <c r="G25" i="114"/>
  <c r="G34" i="88"/>
  <c r="G32" i="88"/>
  <c r="G30" i="88"/>
  <c r="G28" i="88"/>
  <c r="G26" i="88"/>
  <c r="G32" i="1"/>
  <c r="G23" i="114"/>
  <c r="G24" i="88"/>
  <c r="S48" i="99" l="1"/>
  <c r="O48" i="99"/>
  <c r="K48" i="99"/>
  <c r="G48" i="99"/>
  <c r="C48" i="99"/>
  <c r="E17" i="142"/>
  <c r="E18" i="142"/>
  <c r="E31" i="142" l="1"/>
  <c r="D26" i="98"/>
  <c r="E26" i="98"/>
  <c r="F26" i="98"/>
  <c r="G26" i="98"/>
  <c r="H26" i="98"/>
  <c r="I26" i="98"/>
  <c r="J26" i="98"/>
  <c r="K26" i="98"/>
  <c r="L26" i="98"/>
  <c r="M26" i="98"/>
  <c r="N26" i="98"/>
  <c r="O26" i="98"/>
  <c r="P26" i="98"/>
  <c r="Q26" i="98"/>
  <c r="R26" i="98"/>
  <c r="S26" i="98"/>
  <c r="T26" i="98"/>
  <c r="U26" i="98"/>
  <c r="W26" i="98"/>
  <c r="X26" i="98"/>
  <c r="Y26" i="98" l="1"/>
  <c r="Q21" i="153"/>
  <c r="P21" i="153"/>
  <c r="Q20" i="153"/>
  <c r="P20" i="153"/>
  <c r="Q19" i="153"/>
  <c r="P19" i="153"/>
  <c r="R19" i="153" s="1"/>
  <c r="Q18" i="153"/>
  <c r="P18" i="153"/>
  <c r="Q17" i="153"/>
  <c r="P17" i="153"/>
  <c r="Q16" i="153"/>
  <c r="P16" i="153"/>
  <c r="Q15" i="153"/>
  <c r="P15" i="153"/>
  <c r="Q14" i="153"/>
  <c r="P14" i="153"/>
  <c r="Q13" i="153"/>
  <c r="P13" i="153"/>
  <c r="Q12" i="153"/>
  <c r="P12" i="153"/>
  <c r="M21" i="153"/>
  <c r="L21" i="153"/>
  <c r="M20" i="153"/>
  <c r="L20" i="153"/>
  <c r="M19" i="153"/>
  <c r="L19" i="153"/>
  <c r="M18" i="153"/>
  <c r="L18" i="153"/>
  <c r="M17" i="153"/>
  <c r="L17" i="153"/>
  <c r="M16" i="153"/>
  <c r="L16" i="153"/>
  <c r="M15" i="153"/>
  <c r="L15" i="153"/>
  <c r="M14" i="153"/>
  <c r="L14" i="153"/>
  <c r="M13" i="153"/>
  <c r="L13" i="153"/>
  <c r="M12" i="153"/>
  <c r="L12" i="153"/>
  <c r="I21" i="153"/>
  <c r="H21" i="153"/>
  <c r="I20" i="153"/>
  <c r="H20" i="153"/>
  <c r="I19" i="153"/>
  <c r="H19" i="153"/>
  <c r="I18" i="153"/>
  <c r="H18" i="153"/>
  <c r="I17" i="153"/>
  <c r="H17" i="153"/>
  <c r="I16" i="153"/>
  <c r="H16" i="153"/>
  <c r="I15" i="153"/>
  <c r="H15" i="153"/>
  <c r="I14" i="153"/>
  <c r="H14" i="153"/>
  <c r="I13" i="153"/>
  <c r="H13" i="153"/>
  <c r="I12" i="153"/>
  <c r="H12" i="153"/>
  <c r="E21" i="153"/>
  <c r="D21" i="153"/>
  <c r="E20" i="153"/>
  <c r="D20" i="153"/>
  <c r="E19" i="153"/>
  <c r="D19" i="153"/>
  <c r="E18" i="153"/>
  <c r="D18" i="153"/>
  <c r="E17" i="153"/>
  <c r="D17" i="153"/>
  <c r="E16" i="153"/>
  <c r="D16" i="153"/>
  <c r="E15" i="153"/>
  <c r="D15" i="153"/>
  <c r="E14" i="153"/>
  <c r="D14" i="153"/>
  <c r="E13" i="153"/>
  <c r="D13" i="153"/>
  <c r="E12" i="153"/>
  <c r="D12" i="153"/>
  <c r="P13" i="154"/>
  <c r="Q13" i="154"/>
  <c r="P14" i="154"/>
  <c r="Q14" i="154"/>
  <c r="P15" i="154"/>
  <c r="Q15" i="154"/>
  <c r="P16" i="154"/>
  <c r="Q16" i="154"/>
  <c r="P17" i="154"/>
  <c r="Q17" i="154"/>
  <c r="P18" i="154"/>
  <c r="Q18" i="154"/>
  <c r="P19" i="154"/>
  <c r="Q19" i="154"/>
  <c r="P20" i="154"/>
  <c r="Q20" i="154"/>
  <c r="P21" i="154"/>
  <c r="Q21" i="154"/>
  <c r="L13" i="154"/>
  <c r="M13" i="154"/>
  <c r="L14" i="154"/>
  <c r="M14" i="154"/>
  <c r="L15" i="154"/>
  <c r="M15" i="154"/>
  <c r="L16" i="154"/>
  <c r="M16" i="154"/>
  <c r="L17" i="154"/>
  <c r="M17" i="154"/>
  <c r="L18" i="154"/>
  <c r="M18" i="154"/>
  <c r="L19" i="154"/>
  <c r="M19" i="154"/>
  <c r="L20" i="154"/>
  <c r="M20" i="154"/>
  <c r="L21" i="154"/>
  <c r="M21" i="154"/>
  <c r="H13" i="154"/>
  <c r="I13" i="154"/>
  <c r="H14" i="154"/>
  <c r="I14" i="154"/>
  <c r="H15" i="154"/>
  <c r="I15" i="154"/>
  <c r="H16" i="154"/>
  <c r="I16" i="154"/>
  <c r="H17" i="154"/>
  <c r="I17" i="154"/>
  <c r="H18" i="154"/>
  <c r="I18" i="154"/>
  <c r="H19" i="154"/>
  <c r="I19" i="154"/>
  <c r="H20" i="154"/>
  <c r="I20" i="154"/>
  <c r="H21" i="154"/>
  <c r="I21" i="154"/>
  <c r="D13" i="154"/>
  <c r="E13" i="154"/>
  <c r="D14" i="154"/>
  <c r="T14" i="154" s="1"/>
  <c r="E14" i="154"/>
  <c r="D15" i="154"/>
  <c r="E15" i="154"/>
  <c r="D16" i="154"/>
  <c r="E16" i="154"/>
  <c r="D17" i="154"/>
  <c r="E17" i="154"/>
  <c r="D18" i="154"/>
  <c r="E18" i="154"/>
  <c r="D19" i="154"/>
  <c r="E19" i="154"/>
  <c r="D20" i="154"/>
  <c r="E20" i="154"/>
  <c r="D21" i="154"/>
  <c r="E21" i="154"/>
  <c r="U21" i="154" s="1"/>
  <c r="Q12" i="154"/>
  <c r="P12" i="154"/>
  <c r="M12" i="154"/>
  <c r="L12" i="154"/>
  <c r="I12" i="154"/>
  <c r="H12" i="154"/>
  <c r="H34" i="154" s="1"/>
  <c r="E12" i="154"/>
  <c r="D12" i="154"/>
  <c r="R21" i="153" l="1"/>
  <c r="U17" i="154"/>
  <c r="D34" i="153"/>
  <c r="H34" i="153"/>
  <c r="R14" i="153"/>
  <c r="L34" i="154"/>
  <c r="U14" i="154"/>
  <c r="I34" i="154"/>
  <c r="E34" i="154"/>
  <c r="Q34" i="154"/>
  <c r="P34" i="154"/>
  <c r="M34" i="154"/>
  <c r="T21" i="154"/>
  <c r="V21" i="154" s="1"/>
  <c r="D34" i="154"/>
  <c r="M34" i="153"/>
  <c r="L34" i="153"/>
  <c r="J12" i="153"/>
  <c r="I34" i="153"/>
  <c r="F12" i="153"/>
  <c r="E34" i="153"/>
  <c r="F17" i="153"/>
  <c r="F21" i="153"/>
  <c r="J13" i="153"/>
  <c r="R15" i="153"/>
  <c r="F18" i="153"/>
  <c r="J18" i="153"/>
  <c r="N12" i="153"/>
  <c r="N18" i="153"/>
  <c r="R12" i="153"/>
  <c r="F13" i="153"/>
  <c r="J15" i="153"/>
  <c r="J19" i="153"/>
  <c r="J21" i="153"/>
  <c r="N13" i="153"/>
  <c r="N15" i="153"/>
  <c r="N19" i="153"/>
  <c r="N21" i="153"/>
  <c r="J12" i="154"/>
  <c r="J21" i="154"/>
  <c r="J17" i="154"/>
  <c r="J13" i="154"/>
  <c r="N20" i="154"/>
  <c r="R21" i="154"/>
  <c r="R17" i="154"/>
  <c r="F12" i="154"/>
  <c r="N12" i="154"/>
  <c r="F17" i="154"/>
  <c r="F15" i="154"/>
  <c r="F13" i="154"/>
  <c r="N19" i="154"/>
  <c r="N15" i="154"/>
  <c r="J14" i="154"/>
  <c r="N21" i="154"/>
  <c r="N17" i="154"/>
  <c r="U13" i="154"/>
  <c r="R20" i="154"/>
  <c r="F16" i="154"/>
  <c r="F14" i="154"/>
  <c r="N14" i="154"/>
  <c r="R13" i="154"/>
  <c r="N13" i="154"/>
  <c r="T20" i="154"/>
  <c r="J20" i="154"/>
  <c r="F20" i="154"/>
  <c r="U12" i="154"/>
  <c r="T13" i="154"/>
  <c r="F21" i="154"/>
  <c r="T12" i="154"/>
  <c r="F18" i="154"/>
  <c r="J19" i="154"/>
  <c r="J15" i="154"/>
  <c r="N18" i="154"/>
  <c r="N16" i="154"/>
  <c r="R19" i="154"/>
  <c r="R15" i="154"/>
  <c r="U20" i="154"/>
  <c r="T17" i="154"/>
  <c r="V17" i="154" s="1"/>
  <c r="F14" i="153"/>
  <c r="F16" i="153"/>
  <c r="J16" i="153"/>
  <c r="N16" i="153"/>
  <c r="R13" i="153"/>
  <c r="R18" i="153"/>
  <c r="R20" i="153"/>
  <c r="F19" i="154"/>
  <c r="J18" i="154"/>
  <c r="R18" i="154"/>
  <c r="R16" i="154"/>
  <c r="R14" i="154"/>
  <c r="F15" i="153"/>
  <c r="F19" i="153"/>
  <c r="J14" i="153"/>
  <c r="J17" i="153"/>
  <c r="N14" i="153"/>
  <c r="N17" i="153"/>
  <c r="R17" i="153"/>
  <c r="R12" i="154"/>
  <c r="R16" i="153"/>
  <c r="N20" i="153"/>
  <c r="J20" i="153"/>
  <c r="F20" i="153"/>
  <c r="V14" i="154"/>
  <c r="T19" i="154"/>
  <c r="T16" i="154"/>
  <c r="U16" i="154"/>
  <c r="U19" i="154"/>
  <c r="T18" i="154"/>
  <c r="J16" i="154"/>
  <c r="T15" i="154"/>
  <c r="U15" i="154"/>
  <c r="U18" i="154"/>
  <c r="R34" i="154" l="1"/>
  <c r="N34" i="154"/>
  <c r="J34" i="154"/>
  <c r="U34" i="154"/>
  <c r="V20" i="154"/>
  <c r="T34" i="154"/>
  <c r="F34" i="154"/>
  <c r="N34" i="153"/>
  <c r="J34" i="153"/>
  <c r="F34" i="153"/>
  <c r="V15" i="154"/>
  <c r="V12" i="154"/>
  <c r="V13" i="154"/>
  <c r="V16" i="154"/>
  <c r="V19" i="154"/>
  <c r="V18" i="154"/>
  <c r="V34" i="154" l="1"/>
  <c r="J12" i="84"/>
  <c r="J13" i="84"/>
  <c r="J14" i="84"/>
  <c r="J15" i="84"/>
  <c r="J16" i="84"/>
  <c r="J17" i="84"/>
  <c r="J18" i="84"/>
  <c r="J19" i="84"/>
  <c r="J20" i="84"/>
  <c r="J11" i="84"/>
  <c r="D18" i="66"/>
  <c r="D34" i="66" s="1"/>
  <c r="F18" i="66"/>
  <c r="F34" i="66" s="1"/>
  <c r="E18" i="66"/>
  <c r="E34" i="66" s="1"/>
  <c r="C18" i="66"/>
  <c r="C34" i="66" s="1"/>
  <c r="G34" i="66" l="1"/>
  <c r="J33" i="84"/>
  <c r="D13" i="56"/>
  <c r="F13" i="56"/>
  <c r="H13" i="56"/>
  <c r="J13" i="56"/>
  <c r="B13" i="56"/>
  <c r="L13" i="56" l="1"/>
  <c r="D15" i="124"/>
  <c r="D31" i="124" s="1"/>
  <c r="T13" i="153"/>
  <c r="U13" i="153"/>
  <c r="T14" i="153"/>
  <c r="U14" i="153"/>
  <c r="T15" i="153"/>
  <c r="U15" i="153"/>
  <c r="T16" i="153"/>
  <c r="U16" i="153"/>
  <c r="T17" i="153"/>
  <c r="U17" i="153"/>
  <c r="T18" i="153"/>
  <c r="U18" i="153"/>
  <c r="T19" i="153"/>
  <c r="U19" i="153"/>
  <c r="T20" i="153"/>
  <c r="U20" i="153"/>
  <c r="T21" i="153"/>
  <c r="U21" i="153"/>
  <c r="U12" i="153"/>
  <c r="T12" i="153"/>
  <c r="S13" i="153"/>
  <c r="S14" i="153"/>
  <c r="S15" i="153"/>
  <c r="S16" i="153"/>
  <c r="S17" i="153"/>
  <c r="S18" i="153"/>
  <c r="S19" i="153"/>
  <c r="S20" i="153"/>
  <c r="S21" i="153"/>
  <c r="S12" i="153"/>
  <c r="G17" i="124"/>
  <c r="G31" i="124" s="1"/>
  <c r="V12" i="153" l="1"/>
  <c r="V13" i="153"/>
  <c r="V15" i="153"/>
  <c r="V21" i="153"/>
  <c r="V18" i="153"/>
  <c r="V19" i="153"/>
  <c r="V16" i="153"/>
  <c r="V20" i="153"/>
  <c r="V17" i="153"/>
  <c r="V14" i="153"/>
  <c r="H10" i="124"/>
  <c r="H11" i="124"/>
  <c r="H13" i="124"/>
  <c r="H15" i="124"/>
  <c r="H16" i="124"/>
  <c r="H17" i="124"/>
  <c r="H18" i="124"/>
  <c r="H9" i="124"/>
  <c r="H31" i="124" l="1"/>
  <c r="L18" i="1"/>
  <c r="L34" i="1" s="1"/>
  <c r="H18" i="1"/>
  <c r="H34" i="1" s="1"/>
  <c r="G18" i="1"/>
  <c r="G34" i="1" s="1"/>
  <c r="C18" i="1"/>
  <c r="C34" i="1" s="1"/>
  <c r="F47" i="56" l="1"/>
  <c r="E47" i="56"/>
  <c r="C47" i="56"/>
  <c r="B47" i="56"/>
  <c r="G46" i="56"/>
  <c r="D46" i="56"/>
  <c r="D47" i="56" l="1"/>
  <c r="K12" i="65"/>
  <c r="K13" i="65"/>
  <c r="K14" i="65"/>
  <c r="K15" i="65"/>
  <c r="K16" i="65"/>
  <c r="K17" i="65"/>
  <c r="K18" i="65"/>
  <c r="K19" i="65"/>
  <c r="K20" i="65"/>
  <c r="K11" i="65"/>
  <c r="G13" i="152"/>
  <c r="G14" i="152"/>
  <c r="G15" i="152"/>
  <c r="G16" i="152"/>
  <c r="G17" i="152"/>
  <c r="G18" i="152"/>
  <c r="G19" i="152"/>
  <c r="G20" i="152"/>
  <c r="G11" i="152"/>
  <c r="I12" i="144"/>
  <c r="I13" i="144"/>
  <c r="T14" i="144"/>
  <c r="T15" i="144"/>
  <c r="I16" i="144"/>
  <c r="I17" i="144"/>
  <c r="T18" i="144"/>
  <c r="T19" i="144"/>
  <c r="I20" i="144"/>
  <c r="I11" i="144"/>
  <c r="G12" i="144"/>
  <c r="O12" i="144" s="1"/>
  <c r="G13" i="144"/>
  <c r="O13" i="144" s="1"/>
  <c r="G14" i="144"/>
  <c r="P14" i="144" s="1"/>
  <c r="G15" i="144"/>
  <c r="P15" i="144" s="1"/>
  <c r="G16" i="144"/>
  <c r="O16" i="144" s="1"/>
  <c r="G17" i="144"/>
  <c r="O17" i="144" s="1"/>
  <c r="G18" i="144"/>
  <c r="P18" i="144" s="1"/>
  <c r="G19" i="144"/>
  <c r="P19" i="144" s="1"/>
  <c r="G20" i="144"/>
  <c r="O20" i="144" s="1"/>
  <c r="G11" i="144"/>
  <c r="G12" i="29"/>
  <c r="O12" i="29" s="1"/>
  <c r="G13" i="29"/>
  <c r="P13" i="29" s="1"/>
  <c r="G14" i="29"/>
  <c r="P14" i="29" s="1"/>
  <c r="G15" i="29"/>
  <c r="O15" i="29" s="1"/>
  <c r="G16" i="29"/>
  <c r="O16" i="29" s="1"/>
  <c r="G17" i="29"/>
  <c r="P17" i="29" s="1"/>
  <c r="G18" i="29"/>
  <c r="P18" i="29" s="1"/>
  <c r="G19" i="29"/>
  <c r="O19" i="29" s="1"/>
  <c r="G20" i="29"/>
  <c r="O20" i="29" s="1"/>
  <c r="G11" i="29"/>
  <c r="G33" i="29" l="1"/>
  <c r="O11" i="144"/>
  <c r="G33" i="144"/>
  <c r="K33" i="65"/>
  <c r="O11" i="29"/>
  <c r="N11" i="29"/>
  <c r="J16" i="29"/>
  <c r="T16" i="29" s="1"/>
  <c r="J11" i="29"/>
  <c r="J17" i="29"/>
  <c r="T17" i="29" s="1"/>
  <c r="J13" i="29"/>
  <c r="T13" i="29" s="1"/>
  <c r="N19" i="29"/>
  <c r="N15" i="29"/>
  <c r="O17" i="29"/>
  <c r="O13" i="29"/>
  <c r="P19" i="29"/>
  <c r="P15" i="29"/>
  <c r="I18" i="144"/>
  <c r="I14" i="144"/>
  <c r="N20" i="144"/>
  <c r="N16" i="144"/>
  <c r="N12" i="144"/>
  <c r="O18" i="144"/>
  <c r="O14" i="144"/>
  <c r="P20" i="144"/>
  <c r="P16" i="144"/>
  <c r="P12" i="144"/>
  <c r="T20" i="144"/>
  <c r="T16" i="144"/>
  <c r="T12" i="144"/>
  <c r="J18" i="29"/>
  <c r="T18" i="29" s="1"/>
  <c r="J14" i="29"/>
  <c r="T14" i="29" s="1"/>
  <c r="N20" i="29"/>
  <c r="N16" i="29"/>
  <c r="N12" i="29"/>
  <c r="O18" i="29"/>
  <c r="O14" i="29"/>
  <c r="P20" i="29"/>
  <c r="P16" i="29"/>
  <c r="P12" i="29"/>
  <c r="I19" i="144"/>
  <c r="I15" i="144"/>
  <c r="N11" i="144"/>
  <c r="N17" i="144"/>
  <c r="N13" i="144"/>
  <c r="O19" i="144"/>
  <c r="O15" i="144"/>
  <c r="P11" i="144"/>
  <c r="P17" i="144"/>
  <c r="P13" i="144"/>
  <c r="T11" i="144"/>
  <c r="T17" i="144"/>
  <c r="T13" i="144"/>
  <c r="J19" i="29"/>
  <c r="T19" i="29" s="1"/>
  <c r="J15" i="29"/>
  <c r="T15" i="29" s="1"/>
  <c r="N17" i="29"/>
  <c r="N13" i="29"/>
  <c r="M13" i="29" s="1"/>
  <c r="P11" i="29"/>
  <c r="N18" i="144"/>
  <c r="M18" i="144" s="1"/>
  <c r="N14" i="144"/>
  <c r="M14" i="144" s="1"/>
  <c r="G12" i="152"/>
  <c r="J20" i="29"/>
  <c r="T20" i="29" s="1"/>
  <c r="J12" i="29"/>
  <c r="T12" i="29" s="1"/>
  <c r="N18" i="29"/>
  <c r="M18" i="29" s="1"/>
  <c r="N14" i="29"/>
  <c r="M14" i="29" s="1"/>
  <c r="N19" i="144"/>
  <c r="M19" i="144" s="1"/>
  <c r="N15" i="144"/>
  <c r="M15" i="144" s="1"/>
  <c r="M13" i="144" l="1"/>
  <c r="M16" i="144"/>
  <c r="T33" i="144"/>
  <c r="I33" i="144"/>
  <c r="P33" i="29"/>
  <c r="O33" i="29"/>
  <c r="O33" i="144"/>
  <c r="N33" i="29"/>
  <c r="N33" i="144"/>
  <c r="P33" i="144"/>
  <c r="T11" i="29"/>
  <c r="T33" i="29" s="1"/>
  <c r="J33" i="29"/>
  <c r="M17" i="144"/>
  <c r="M20" i="144"/>
  <c r="M17" i="29"/>
  <c r="M20" i="29"/>
  <c r="M11" i="144"/>
  <c r="M12" i="29"/>
  <c r="M19" i="29"/>
  <c r="M11" i="29"/>
  <c r="M15" i="29"/>
  <c r="M16" i="29"/>
  <c r="M12" i="144"/>
  <c r="H52" i="124"/>
  <c r="H51" i="124"/>
  <c r="H50" i="124"/>
  <c r="H49" i="124"/>
  <c r="H48" i="124"/>
  <c r="H47" i="124"/>
  <c r="H46" i="124"/>
  <c r="H45" i="124"/>
  <c r="H44" i="124"/>
  <c r="H43" i="124"/>
  <c r="C16" i="103"/>
  <c r="H16" i="103" s="1"/>
  <c r="C15" i="103"/>
  <c r="H15" i="103" s="1"/>
  <c r="D25" i="115"/>
  <c r="E25" i="115"/>
  <c r="F25" i="115"/>
  <c r="G25" i="115"/>
  <c r="H25" i="115"/>
  <c r="I25" i="115"/>
  <c r="J25" i="115"/>
  <c r="K25" i="115"/>
  <c r="C25" i="115"/>
  <c r="H13" i="13"/>
  <c r="H14" i="13"/>
  <c r="H15" i="13"/>
  <c r="H17" i="13"/>
  <c r="H20" i="13"/>
  <c r="H12" i="13"/>
  <c r="C32" i="103" l="1"/>
  <c r="H35" i="13"/>
  <c r="M33" i="144"/>
  <c r="H32" i="103"/>
  <c r="M33" i="29"/>
  <c r="L13" i="13"/>
  <c r="D13" i="13" s="1"/>
  <c r="L14" i="13"/>
  <c r="D14" i="13" s="1"/>
  <c r="L15" i="13"/>
  <c r="D15" i="13" s="1"/>
  <c r="L16" i="13"/>
  <c r="L17" i="13"/>
  <c r="L19" i="13"/>
  <c r="D19" i="13" s="1"/>
  <c r="L20" i="13"/>
  <c r="L21" i="13"/>
  <c r="D21" i="13" s="1"/>
  <c r="L12" i="13"/>
  <c r="K18" i="13"/>
  <c r="J18" i="13"/>
  <c r="L18" i="13" l="1"/>
  <c r="D18" i="13" s="1"/>
  <c r="I13" i="13"/>
  <c r="I14" i="13"/>
  <c r="D17" i="13"/>
  <c r="I17" i="13" s="1"/>
  <c r="I21" i="13"/>
  <c r="I19" i="13"/>
  <c r="D20" i="13"/>
  <c r="I20" i="13" s="1"/>
  <c r="I15" i="13"/>
  <c r="D16" i="13"/>
  <c r="I16" i="13" s="1"/>
  <c r="R22" i="114"/>
  <c r="Q22" i="114"/>
  <c r="R21" i="114"/>
  <c r="Q21" i="114"/>
  <c r="R20" i="114"/>
  <c r="Q20" i="114"/>
  <c r="R19" i="114"/>
  <c r="Q19" i="114"/>
  <c r="R18" i="114"/>
  <c r="Q18" i="114"/>
  <c r="R17" i="114"/>
  <c r="Q17" i="114"/>
  <c r="R16" i="114"/>
  <c r="Q16" i="114"/>
  <c r="R15" i="114"/>
  <c r="Q15" i="114"/>
  <c r="R14" i="114"/>
  <c r="Q14" i="114"/>
  <c r="R13" i="114"/>
  <c r="Q13" i="114"/>
  <c r="Q15" i="88"/>
  <c r="R15" i="88"/>
  <c r="Q16" i="88"/>
  <c r="R16" i="88"/>
  <c r="Q17" i="88"/>
  <c r="R17" i="88"/>
  <c r="Q18" i="88"/>
  <c r="R18" i="88"/>
  <c r="Q19" i="88"/>
  <c r="R19" i="88"/>
  <c r="Q20" i="88"/>
  <c r="R20" i="88"/>
  <c r="Q21" i="88"/>
  <c r="R21" i="88"/>
  <c r="Q22" i="88"/>
  <c r="R22" i="88"/>
  <c r="Q23" i="88"/>
  <c r="R23" i="88"/>
  <c r="R14" i="88"/>
  <c r="Q14" i="88"/>
  <c r="P22" i="114"/>
  <c r="P21" i="114"/>
  <c r="P20" i="114"/>
  <c r="P19" i="114"/>
  <c r="P18" i="114"/>
  <c r="P17" i="114"/>
  <c r="P16" i="114"/>
  <c r="P15" i="114"/>
  <c r="P14" i="114"/>
  <c r="P13" i="114"/>
  <c r="M22" i="114"/>
  <c r="M21" i="114"/>
  <c r="M20" i="114"/>
  <c r="M19" i="114"/>
  <c r="M18" i="114"/>
  <c r="M17" i="114"/>
  <c r="M16" i="114"/>
  <c r="M15" i="114"/>
  <c r="M14" i="114"/>
  <c r="M13" i="114"/>
  <c r="J22" i="114"/>
  <c r="J21" i="114"/>
  <c r="J20" i="114"/>
  <c r="J19" i="114"/>
  <c r="J18" i="114"/>
  <c r="J17" i="114"/>
  <c r="J16" i="114"/>
  <c r="J15" i="114"/>
  <c r="J14" i="114"/>
  <c r="J13" i="114"/>
  <c r="G22" i="114"/>
  <c r="G21" i="114"/>
  <c r="G20" i="114"/>
  <c r="G19" i="114"/>
  <c r="G18" i="114"/>
  <c r="G17" i="114"/>
  <c r="G16" i="114"/>
  <c r="G15" i="114"/>
  <c r="G14" i="114"/>
  <c r="G13" i="114"/>
  <c r="P23" i="88"/>
  <c r="P22" i="88"/>
  <c r="P21" i="88"/>
  <c r="P20" i="88"/>
  <c r="P19" i="88"/>
  <c r="P18" i="88"/>
  <c r="P17" i="88"/>
  <c r="P16" i="88"/>
  <c r="P15" i="88"/>
  <c r="P14" i="88"/>
  <c r="M23" i="88"/>
  <c r="M22" i="88"/>
  <c r="M21" i="88"/>
  <c r="M20" i="88"/>
  <c r="M19" i="88"/>
  <c r="M18" i="88"/>
  <c r="M17" i="88"/>
  <c r="M16" i="88"/>
  <c r="M15" i="88"/>
  <c r="M14" i="88"/>
  <c r="J23" i="88"/>
  <c r="J22" i="88"/>
  <c r="J21" i="88"/>
  <c r="J20" i="88"/>
  <c r="J19" i="88"/>
  <c r="J18" i="88"/>
  <c r="J17" i="88"/>
  <c r="J16" i="88"/>
  <c r="J15" i="88"/>
  <c r="J14" i="88"/>
  <c r="G15" i="88"/>
  <c r="G16" i="88"/>
  <c r="G17" i="88"/>
  <c r="G18" i="88"/>
  <c r="G19" i="88"/>
  <c r="G20" i="88"/>
  <c r="G21" i="88"/>
  <c r="G22" i="88"/>
  <c r="G23" i="88"/>
  <c r="G14" i="88"/>
  <c r="O14" i="75"/>
  <c r="P14" i="75"/>
  <c r="O15" i="75"/>
  <c r="P15" i="75"/>
  <c r="O16" i="75"/>
  <c r="P16" i="75"/>
  <c r="O17" i="75"/>
  <c r="P17" i="75"/>
  <c r="O18" i="75"/>
  <c r="P18" i="75"/>
  <c r="O19" i="75"/>
  <c r="P19" i="75"/>
  <c r="O20" i="75"/>
  <c r="P20" i="75"/>
  <c r="O21" i="75"/>
  <c r="P21" i="75"/>
  <c r="O22" i="75"/>
  <c r="P22" i="75"/>
  <c r="P13" i="75"/>
  <c r="O13" i="75"/>
  <c r="O15" i="7"/>
  <c r="P15" i="7"/>
  <c r="O16" i="7"/>
  <c r="P16" i="7"/>
  <c r="O17" i="7"/>
  <c r="P17" i="7"/>
  <c r="O18" i="7"/>
  <c r="P18" i="7"/>
  <c r="O19" i="7"/>
  <c r="P19" i="7"/>
  <c r="O20" i="7"/>
  <c r="P20" i="7"/>
  <c r="O21" i="7"/>
  <c r="P21" i="7"/>
  <c r="O22" i="7"/>
  <c r="P22" i="7"/>
  <c r="O23" i="7"/>
  <c r="P23" i="7"/>
  <c r="P14" i="7"/>
  <c r="O14" i="7"/>
  <c r="N22" i="75"/>
  <c r="N21" i="75"/>
  <c r="N20" i="75"/>
  <c r="N19" i="75"/>
  <c r="N18" i="75"/>
  <c r="N17" i="75"/>
  <c r="N16" i="75"/>
  <c r="N15" i="75"/>
  <c r="N14" i="75"/>
  <c r="N13" i="75"/>
  <c r="K22" i="75"/>
  <c r="K21" i="75"/>
  <c r="K20" i="75"/>
  <c r="K19" i="75"/>
  <c r="K18" i="75"/>
  <c r="K17" i="75"/>
  <c r="K16" i="75"/>
  <c r="K15" i="75"/>
  <c r="K14" i="75"/>
  <c r="K13" i="75"/>
  <c r="H22" i="75"/>
  <c r="H21" i="75"/>
  <c r="H20" i="75"/>
  <c r="H19" i="75"/>
  <c r="H18" i="75"/>
  <c r="H17" i="75"/>
  <c r="H16" i="75"/>
  <c r="H15" i="75"/>
  <c r="H14" i="75"/>
  <c r="H13" i="75"/>
  <c r="E22" i="75"/>
  <c r="E21" i="75"/>
  <c r="E20" i="75"/>
  <c r="E19" i="75"/>
  <c r="E18" i="75"/>
  <c r="E17" i="75"/>
  <c r="E16" i="75"/>
  <c r="E15" i="75"/>
  <c r="E14" i="75"/>
  <c r="E13" i="75"/>
  <c r="Q17" i="7"/>
  <c r="N23" i="7"/>
  <c r="N22" i="7"/>
  <c r="N21" i="7"/>
  <c r="N20" i="7"/>
  <c r="N19" i="7"/>
  <c r="N18" i="7"/>
  <c r="N17" i="7"/>
  <c r="N16" i="7"/>
  <c r="N15" i="7"/>
  <c r="N14" i="7"/>
  <c r="K23" i="7"/>
  <c r="K22" i="7"/>
  <c r="K21" i="7"/>
  <c r="K20" i="7"/>
  <c r="K19" i="7"/>
  <c r="K18" i="7"/>
  <c r="K17" i="7"/>
  <c r="K16" i="7"/>
  <c r="K15" i="7"/>
  <c r="K14" i="7"/>
  <c r="H23" i="7"/>
  <c r="H22" i="7"/>
  <c r="H21" i="7"/>
  <c r="H20" i="7"/>
  <c r="H19" i="7"/>
  <c r="H18" i="7"/>
  <c r="H17" i="7"/>
  <c r="H16" i="7"/>
  <c r="H15" i="7"/>
  <c r="H14" i="7"/>
  <c r="E15" i="7"/>
  <c r="E16" i="7"/>
  <c r="E17" i="7"/>
  <c r="E18" i="7"/>
  <c r="E19" i="7"/>
  <c r="E20" i="7"/>
  <c r="E21" i="7"/>
  <c r="E22" i="7"/>
  <c r="E23" i="7"/>
  <c r="E14" i="7"/>
  <c r="L14" i="86"/>
  <c r="L15" i="86"/>
  <c r="L16" i="86"/>
  <c r="L17" i="86"/>
  <c r="L18" i="86"/>
  <c r="L19" i="86"/>
  <c r="L20" i="86"/>
  <c r="L21" i="86"/>
  <c r="L22" i="86"/>
  <c r="L13" i="86"/>
  <c r="K14" i="86"/>
  <c r="K15" i="86"/>
  <c r="K16" i="86"/>
  <c r="K17" i="86"/>
  <c r="K18" i="86"/>
  <c r="K19" i="86"/>
  <c r="K20" i="86"/>
  <c r="K21" i="86"/>
  <c r="K22" i="86"/>
  <c r="K13" i="86"/>
  <c r="P14" i="86"/>
  <c r="P15" i="86"/>
  <c r="P16" i="86"/>
  <c r="P17" i="86"/>
  <c r="P18" i="86"/>
  <c r="P19" i="86"/>
  <c r="P20" i="86"/>
  <c r="P21" i="86"/>
  <c r="P22" i="86"/>
  <c r="P13" i="86"/>
  <c r="S20" i="114" l="1"/>
  <c r="Q36" i="88"/>
  <c r="H36" i="7"/>
  <c r="N36" i="7"/>
  <c r="P36" i="7"/>
  <c r="P35" i="75"/>
  <c r="R35" i="114"/>
  <c r="D35" i="13"/>
  <c r="H35" i="75"/>
  <c r="N35" i="75"/>
  <c r="P36" i="88"/>
  <c r="P35" i="114"/>
  <c r="R36" i="88"/>
  <c r="E35" i="75"/>
  <c r="K35" i="75"/>
  <c r="O36" i="7"/>
  <c r="Q22" i="7"/>
  <c r="Q20" i="7"/>
  <c r="O35" i="75"/>
  <c r="G36" i="88"/>
  <c r="M36" i="88"/>
  <c r="G35" i="114"/>
  <c r="M35" i="114"/>
  <c r="S17" i="88"/>
  <c r="K35" i="86"/>
  <c r="E36" i="7"/>
  <c r="K36" i="7"/>
  <c r="Q35" i="114"/>
  <c r="J35" i="114"/>
  <c r="J36" i="88"/>
  <c r="L35" i="86"/>
  <c r="S16" i="114"/>
  <c r="S19" i="114"/>
  <c r="S22" i="88"/>
  <c r="S23" i="88"/>
  <c r="S21" i="88"/>
  <c r="S19" i="88"/>
  <c r="Q21" i="75"/>
  <c r="Q19" i="75"/>
  <c r="Q17" i="75"/>
  <c r="Q15" i="75"/>
  <c r="Q20" i="75"/>
  <c r="Q16" i="75"/>
  <c r="Q23" i="7"/>
  <c r="Q21" i="7"/>
  <c r="Q19" i="7"/>
  <c r="Q15" i="7"/>
  <c r="S15" i="88"/>
  <c r="S20" i="88"/>
  <c r="S18" i="88"/>
  <c r="S16" i="88"/>
  <c r="Q18" i="7"/>
  <c r="Q16" i="7"/>
  <c r="Q22" i="75"/>
  <c r="Q18" i="75"/>
  <c r="Q14" i="75"/>
  <c r="I12" i="13"/>
  <c r="I18" i="13"/>
  <c r="S17" i="114"/>
  <c r="S21" i="114"/>
  <c r="S15" i="114"/>
  <c r="S18" i="114"/>
  <c r="S14" i="114"/>
  <c r="S22" i="114"/>
  <c r="S13" i="114"/>
  <c r="S14" i="88"/>
  <c r="Q13" i="75"/>
  <c r="Q14" i="7"/>
  <c r="I35" i="13" l="1"/>
  <c r="Q36" i="7"/>
  <c r="Q35" i="75"/>
  <c r="S35" i="114"/>
  <c r="S36" i="88"/>
  <c r="G13" i="74"/>
  <c r="G14" i="74"/>
  <c r="G15" i="74"/>
  <c r="G16" i="74"/>
  <c r="G17" i="74"/>
  <c r="G18" i="74"/>
  <c r="G19" i="74"/>
  <c r="G20" i="74"/>
  <c r="G21" i="74"/>
  <c r="G12" i="74"/>
  <c r="G13" i="5"/>
  <c r="G14" i="5"/>
  <c r="G15" i="5"/>
  <c r="G16" i="5"/>
  <c r="G17" i="5"/>
  <c r="G18" i="5"/>
  <c r="G19" i="5"/>
  <c r="G20" i="5"/>
  <c r="G21" i="5"/>
  <c r="G12" i="5"/>
  <c r="G34" i="5" l="1"/>
  <c r="G34" i="74"/>
  <c r="F10" i="100" l="1"/>
  <c r="F11" i="100"/>
  <c r="F12" i="100"/>
  <c r="F13" i="100"/>
  <c r="F14" i="100"/>
  <c r="F16" i="100"/>
  <c r="F17" i="100"/>
  <c r="F18" i="100"/>
  <c r="F9" i="100"/>
  <c r="C15" i="100"/>
  <c r="F15" i="100" l="1"/>
  <c r="F31" i="100" s="1"/>
  <c r="C31" i="100"/>
  <c r="P22" i="153"/>
  <c r="S22" i="153"/>
  <c r="S34" i="153" s="1"/>
  <c r="Q22" i="153"/>
  <c r="Q34" i="153" s="1"/>
  <c r="T22" i="153" l="1"/>
  <c r="T34" i="153" s="1"/>
  <c r="P34" i="153"/>
  <c r="U22" i="153"/>
  <c r="U34" i="153" s="1"/>
  <c r="R22" i="153"/>
  <c r="R34" i="153" s="1"/>
  <c r="V22" i="153" l="1"/>
  <c r="V34" i="153" s="1"/>
</calcChain>
</file>

<file path=xl/sharedStrings.xml><?xml version="1.0" encoding="utf-8"?>
<sst xmlns="http://schemas.openxmlformats.org/spreadsheetml/2006/main" count="4152" uniqueCount="1028">
  <si>
    <t>[Mid-Day Meal Scheme]</t>
  </si>
  <si>
    <t>State:</t>
  </si>
  <si>
    <t>S.No.</t>
  </si>
  <si>
    <t>Name of District</t>
  </si>
  <si>
    <t>No. of  Institutions</t>
  </si>
  <si>
    <t xml:space="preserve">(Govt+LB)Schools </t>
  </si>
  <si>
    <t>GA Schools</t>
  </si>
  <si>
    <t>Govt: Government Schools</t>
  </si>
  <si>
    <t>LB: Local Body Schools</t>
  </si>
  <si>
    <t>GA: Govt Aided Schools</t>
  </si>
  <si>
    <t xml:space="preserve"> </t>
  </si>
  <si>
    <t>Date:_________</t>
  </si>
  <si>
    <t>(Signature)</t>
  </si>
  <si>
    <t xml:space="preserve">Secretary of the Nodal Department </t>
  </si>
  <si>
    <t xml:space="preserve">                          Government/UT Administration of ________</t>
  </si>
  <si>
    <t>(Only in MS-Excel Format)</t>
  </si>
  <si>
    <t xml:space="preserve">No. of children </t>
  </si>
  <si>
    <t>Total no. of meals served</t>
  </si>
  <si>
    <t>Total</t>
  </si>
  <si>
    <t>Government/UT Administration of ________</t>
  </si>
  <si>
    <t>[Qnty in MTs]</t>
  </si>
  <si>
    <t>Rice</t>
  </si>
  <si>
    <t>Date:</t>
  </si>
  <si>
    <t xml:space="preserve">          Seal:</t>
  </si>
  <si>
    <t>[Rs. in lakh]</t>
  </si>
  <si>
    <t>Sl. No.</t>
  </si>
  <si>
    <t>Primary</t>
  </si>
  <si>
    <t>Upper Primary</t>
  </si>
  <si>
    <r>
      <t xml:space="preserve">State/UT: </t>
    </r>
    <r>
      <rPr>
        <b/>
        <u/>
        <sz val="10"/>
        <rFont val="Arial"/>
        <family val="2"/>
      </rPr>
      <t>____________________</t>
    </r>
  </si>
  <si>
    <t>[Rs. in Lakh]</t>
  </si>
  <si>
    <t>Activities                                                               (Please list item-wise details as far as possible)</t>
  </si>
  <si>
    <t>I</t>
  </si>
  <si>
    <t xml:space="preserve">School Level Expenses </t>
  </si>
  <si>
    <t>i)Form &amp; Stationery</t>
  </si>
  <si>
    <t>Sub Total</t>
  </si>
  <si>
    <t>II</t>
  </si>
  <si>
    <t>ii) Transport &amp; Conveyance</t>
  </si>
  <si>
    <t>iv) Furniture, hardware and consumables etc.</t>
  </si>
  <si>
    <t>Grand Total</t>
  </si>
  <si>
    <t>District</t>
  </si>
  <si>
    <t xml:space="preserve">Completed (C) </t>
  </si>
  <si>
    <t xml:space="preserve">In progress (IP)                    </t>
  </si>
  <si>
    <t xml:space="preserve">Physical </t>
  </si>
  <si>
    <t>*: District-wise allocation made by State/UT out of Central Assistance provided for the purpose.</t>
  </si>
  <si>
    <t>Wheat</t>
  </si>
  <si>
    <t>SC</t>
  </si>
  <si>
    <t>ST</t>
  </si>
  <si>
    <t>OBC</t>
  </si>
  <si>
    <t>Minority</t>
  </si>
  <si>
    <t>Others</t>
  </si>
  <si>
    <t>Male</t>
  </si>
  <si>
    <t>Female</t>
  </si>
  <si>
    <t>Food item</t>
  </si>
  <si>
    <t>Calories</t>
  </si>
  <si>
    <t>Pulses</t>
  </si>
  <si>
    <t>Oil &amp; fat</t>
  </si>
  <si>
    <t>Salt &amp; Condiments</t>
  </si>
  <si>
    <t>Fuel</t>
  </si>
  <si>
    <t>Table-AT-1</t>
  </si>
  <si>
    <t>[MID-DAY MEAL SCHEME]</t>
  </si>
  <si>
    <t>Year</t>
  </si>
  <si>
    <t>Table:AT-2</t>
  </si>
  <si>
    <t>Table: AT-4</t>
  </si>
  <si>
    <t>Table: AT-4A</t>
  </si>
  <si>
    <t>Table: AT-5</t>
  </si>
  <si>
    <t>Table: AT-6</t>
  </si>
  <si>
    <t>Table: AT-7</t>
  </si>
  <si>
    <t>Table: AT-8</t>
  </si>
  <si>
    <t>Table: AT-9</t>
  </si>
  <si>
    <t>Table: AT-10</t>
  </si>
  <si>
    <t>Table: AT-11</t>
  </si>
  <si>
    <t>Table: AT-12</t>
  </si>
  <si>
    <t xml:space="preserve">Lifted from FCI </t>
  </si>
  <si>
    <t xml:space="preserve">Aggregate quantity Consumed at School level </t>
  </si>
  <si>
    <t>Table: AT-6A</t>
  </si>
  <si>
    <t xml:space="preserve">Expenditure           </t>
  </si>
  <si>
    <t>S. No.</t>
  </si>
  <si>
    <t>Month</t>
  </si>
  <si>
    <t>Total No. of Days in the month</t>
  </si>
  <si>
    <t>Anticipated No. of Working Days (3-8)</t>
  </si>
  <si>
    <t>Remarks</t>
  </si>
  <si>
    <t>Vacation Days</t>
  </si>
  <si>
    <t>Holidays outside Vacation period</t>
  </si>
  <si>
    <t>Total Holidays          (4+7)</t>
  </si>
  <si>
    <t xml:space="preserve">Sundays </t>
  </si>
  <si>
    <t>Other School Holidays</t>
  </si>
  <si>
    <t>Seal:</t>
  </si>
  <si>
    <t>Anticipated No. of working days</t>
  </si>
  <si>
    <t>Requirement of Foodgrains (in MTs)</t>
  </si>
  <si>
    <t xml:space="preserve"> Government/UT Administration of ________</t>
  </si>
  <si>
    <t>Table: AT-17</t>
  </si>
  <si>
    <t>Table: AT-3A</t>
  </si>
  <si>
    <t>Table: AT-3B</t>
  </si>
  <si>
    <t xml:space="preserve">Total </t>
  </si>
  <si>
    <t xml:space="preserve">                                                                                                                                                                               Government/UT Administration of ________</t>
  </si>
  <si>
    <t>Table: AT-7A</t>
  </si>
  <si>
    <t xml:space="preserve">Total Cooking cost expenditure                   </t>
  </si>
  <si>
    <t>Govt.</t>
  </si>
  <si>
    <t>Protein content     (in gms)</t>
  </si>
  <si>
    <t>Quantity                 (in gms)</t>
  </si>
  <si>
    <t>No. of Cooks cum helper</t>
  </si>
  <si>
    <t>Govt. aided</t>
  </si>
  <si>
    <t>Local body</t>
  </si>
  <si>
    <t>Table: AT-18</t>
  </si>
  <si>
    <t>Madarsas/ Maqtab</t>
  </si>
  <si>
    <t>State</t>
  </si>
  <si>
    <t>No. of Institutions  serving MDM</t>
  </si>
  <si>
    <t>PERFORMANCE</t>
  </si>
  <si>
    <r>
      <t>Financial (</t>
    </r>
    <r>
      <rPr>
        <b/>
        <i/>
        <sz val="10"/>
        <rFont val="Arial"/>
        <family val="2"/>
      </rPr>
      <t>Rs. in lakh)</t>
    </r>
  </si>
  <si>
    <t>Yet to start</t>
  </si>
  <si>
    <t>This information is based on the Academic Calendar prepared by the Education Department</t>
  </si>
  <si>
    <t xml:space="preserve">Balance requirement of kitchen  cum stores </t>
  </si>
  <si>
    <t>SI.No</t>
  </si>
  <si>
    <t>Component</t>
  </si>
  <si>
    <t>No. of Meals served</t>
  </si>
  <si>
    <t>Centre</t>
  </si>
  <si>
    <t>Total (col.8+11-14)</t>
  </si>
  <si>
    <t>Central assistance received</t>
  </si>
  <si>
    <t xml:space="preserve">*Norms are only for guidance. Actual number will be determined on the basis of ground reality. </t>
  </si>
  <si>
    <t>Total            (col 3+4+5+6)</t>
  </si>
  <si>
    <t>Total       (col.8+9+10+11)</t>
  </si>
  <si>
    <t>Total       (col.13+14+15+16)</t>
  </si>
  <si>
    <t>SHG</t>
  </si>
  <si>
    <t>NGO</t>
  </si>
  <si>
    <t>PRI - Panchayati Raj Institution</t>
  </si>
  <si>
    <t>SHG - Self Help Group</t>
  </si>
  <si>
    <t>VEC Village Education Committee</t>
  </si>
  <si>
    <t>WEC - Ward Education Committee</t>
  </si>
  <si>
    <t>Cost of Foodgrain</t>
  </si>
  <si>
    <t>Cooking Cost</t>
  </si>
  <si>
    <t>Transportation Assistance</t>
  </si>
  <si>
    <t>MME</t>
  </si>
  <si>
    <t>Honorarium to Cook-cum-Helper</t>
  </si>
  <si>
    <t>Kitchen-cum-Store</t>
  </si>
  <si>
    <t>Kitchen Devices</t>
  </si>
  <si>
    <t>Quantity (in gms)</t>
  </si>
  <si>
    <t>Diff. Between (7) -(12)</t>
  </si>
  <si>
    <t>Reasons for difference in col. 13</t>
  </si>
  <si>
    <t>Physical           [col. 3-col.5-col.7]</t>
  </si>
  <si>
    <t>Financial ( Rs. in lakh)                                       [col. 4-col.6-col.8]</t>
  </si>
  <si>
    <t xml:space="preserve">Unit Cost </t>
  </si>
  <si>
    <t>(Rs. In lakhs)</t>
  </si>
  <si>
    <t>No. of Institutions assigned to</t>
  </si>
  <si>
    <t>Grand total</t>
  </si>
  <si>
    <t>Govt. (Col.3-7-11)</t>
  </si>
  <si>
    <t>Govt. aided (col.4-8-12)</t>
  </si>
  <si>
    <t>Local body (col.5-9-13)</t>
  </si>
  <si>
    <t>Total (col.6-10-14)</t>
  </si>
  <si>
    <t>*Remarks</t>
  </si>
  <si>
    <t>Instalment / Component</t>
  </si>
  <si>
    <t>Amount (Rs. In lakhs)</t>
  </si>
  <si>
    <t>Date of receiving of funds by the State / UT</t>
  </si>
  <si>
    <t>Block*</t>
  </si>
  <si>
    <t>Amount</t>
  </si>
  <si>
    <t>Date</t>
  </si>
  <si>
    <t>Balance of 1st Instalment</t>
  </si>
  <si>
    <t>2nd Instalment</t>
  </si>
  <si>
    <t>Budget Provision</t>
  </si>
  <si>
    <t xml:space="preserve">Expenditure </t>
  </si>
  <si>
    <t xml:space="preserve"> Holidays</t>
  </si>
  <si>
    <t>Holidays</t>
  </si>
  <si>
    <t>No. of Schools not having Kitchen Shed</t>
  </si>
  <si>
    <t>Fund required</t>
  </si>
  <si>
    <t>Kitchen-cum-Store proposed this year</t>
  </si>
  <si>
    <t>Total fund required : (Col. 6+10+14+18)</t>
  </si>
  <si>
    <t>State / UT:</t>
  </si>
  <si>
    <t>State/UT :</t>
  </si>
  <si>
    <t>Gram Panchayat / School*</t>
  </si>
  <si>
    <t>District*</t>
  </si>
  <si>
    <t xml:space="preserve">*If the State releases the fund directly to District / block / Gram Panchayat / school level, then fill up the relevant column. </t>
  </si>
  <si>
    <t>Youth Club of NYK</t>
  </si>
  <si>
    <t>NYK: Nehru Yuva Kendra</t>
  </si>
  <si>
    <t>1. Cooks- cum- helpers engaged under Mid Day Meal Scheme</t>
  </si>
  <si>
    <t xml:space="preserve">2. Cost of meal per child per school day as per State Nutrition / Expenditure Norm including both, Central and State share. </t>
  </si>
  <si>
    <t>Cost   (in Rs.)</t>
  </si>
  <si>
    <t xml:space="preserve">Vegetables </t>
  </si>
  <si>
    <t>Any other item</t>
  </si>
  <si>
    <t>Central</t>
  </si>
  <si>
    <t>Proposed</t>
  </si>
  <si>
    <t>For Central Share</t>
  </si>
  <si>
    <t>For State Share</t>
  </si>
  <si>
    <t>Central Share</t>
  </si>
  <si>
    <t>Status of Releasing of Funds by the State / UT</t>
  </si>
  <si>
    <t>Date on which Block / Gram Panchyat / School / Cooking Agency received funds</t>
  </si>
  <si>
    <t>Directorate / Authority</t>
  </si>
  <si>
    <t xml:space="preserve">Cost of foodgrains </t>
  </si>
  <si>
    <t xml:space="preserve">3.  Per Unit Cooking Cost </t>
  </si>
  <si>
    <t xml:space="preserve">Kitchen-cum-store </t>
  </si>
  <si>
    <t xml:space="preserve">No. of Institutions </t>
  </si>
  <si>
    <t xml:space="preserve">Payment to FCI </t>
  </si>
  <si>
    <t>Qty (in MTs)</t>
  </si>
  <si>
    <t>Unspent Balance  {Col. (4+ 5)- 9}</t>
  </si>
  <si>
    <t>(Rs. in lakh)</t>
  </si>
  <si>
    <t>ii) Training of cook cum helpers</t>
  </si>
  <si>
    <t>iii) Replacement/repair/maintenance of cooking device, utensils, etc.</t>
  </si>
  <si>
    <t>v) Capacity builidng of officials</t>
  </si>
  <si>
    <t>i) Hiring charges of manpower at various levels</t>
  </si>
  <si>
    <t>iii) Office expenditure</t>
  </si>
  <si>
    <t>vi) Publicity, Preparation of relevant manuals</t>
  </si>
  <si>
    <t xml:space="preserve">vii) External Monitoring &amp; Evaluation </t>
  </si>
  <si>
    <t>Trust</t>
  </si>
  <si>
    <t>PRI / GP/ Urban Local Body</t>
  </si>
  <si>
    <t>GP - Gram Panchayat</t>
  </si>
  <si>
    <t>No. of children covered</t>
  </si>
  <si>
    <t>Kitchen-cum-store</t>
  </si>
  <si>
    <t>No. of meals to be served  (Col. 4 x Col. 5)</t>
  </si>
  <si>
    <t>Name of Distict</t>
  </si>
  <si>
    <t>State Share</t>
  </si>
  <si>
    <t>Table: AT-8A</t>
  </si>
  <si>
    <t>Total       (col. 8+9+  10+11)</t>
  </si>
  <si>
    <t>Total            (col 3+4 +5+6)</t>
  </si>
  <si>
    <t>Table: AT-6B</t>
  </si>
  <si>
    <t>STATE/UT: _________________</t>
  </si>
  <si>
    <t>kitchen cum store constructed through convergance</t>
  </si>
  <si>
    <t xml:space="preserve">Adhoc Grant (25%) </t>
  </si>
  <si>
    <t xml:space="preserve">(A) Recurring Assistance </t>
  </si>
  <si>
    <t xml:space="preserve">(B) Non-Recurring Assistance </t>
  </si>
  <si>
    <t>(Govt+LB)</t>
  </si>
  <si>
    <t>GA</t>
  </si>
  <si>
    <t>State Share(9+12-15)</t>
  </si>
  <si>
    <t>Total(10+13-16)</t>
  </si>
  <si>
    <t xml:space="preserve">No. of schools </t>
  </si>
  <si>
    <t>Name of  District</t>
  </si>
  <si>
    <t>S.no</t>
  </si>
  <si>
    <t>Madarsa/Maqtab</t>
  </si>
  <si>
    <t xml:space="preserve">Bills raised by FCI </t>
  </si>
  <si>
    <t xml:space="preserve">Central Assistance Released by GOI </t>
  </si>
  <si>
    <t>(Rs. in Lakh)</t>
  </si>
  <si>
    <t>Management, Supervision, Training,  Internal Monitoring and External Monitoring</t>
  </si>
  <si>
    <t xml:space="preserve">Central Assistance Received from GoI </t>
  </si>
  <si>
    <t xml:space="preserve">Released by State Govt. if any </t>
  </si>
  <si>
    <t xml:space="preserve">Remarks </t>
  </si>
  <si>
    <t>Total (col. 3+4+5+6)</t>
  </si>
  <si>
    <t>Deworming tablets distributed</t>
  </si>
  <si>
    <t>Distribution of spectacles</t>
  </si>
  <si>
    <t xml:space="preserve">If the cooking cost has been revised several times during the year, then all such costs should be indicated in separate rows and dates of their application in remarks column. </t>
  </si>
  <si>
    <t>Central             (col6+9-12)</t>
  </si>
  <si>
    <t>Central Share(8+11-14)</t>
  </si>
  <si>
    <t>Recurring Assistance</t>
  </si>
  <si>
    <t>Non-Recurring Assistance</t>
  </si>
  <si>
    <t>Payment of Pending Bills of previous year</t>
  </si>
  <si>
    <t xml:space="preserve">Amount  </t>
  </si>
  <si>
    <t>Constructed with convergence</t>
  </si>
  <si>
    <t>Academic Calendar (No. of Days)</t>
  </si>
  <si>
    <t>Total No. of schools excluding newly opened school</t>
  </si>
  <si>
    <t>No. of Schools not having Kitchen-cum-store</t>
  </si>
  <si>
    <t>No. of children enrolled</t>
  </si>
  <si>
    <t>Recurring Asssitance</t>
  </si>
  <si>
    <t>Non Recurring Assistance</t>
  </si>
  <si>
    <t>Mode of Payment (cash / cheque / e-transfer)</t>
  </si>
  <si>
    <t xml:space="preserve">  Unutilized Budget</t>
  </si>
  <si>
    <t>Gen.</t>
  </si>
  <si>
    <t>SC.</t>
  </si>
  <si>
    <t>ST.</t>
  </si>
  <si>
    <t>Rs. In lakh</t>
  </si>
  <si>
    <t>Gen</t>
  </si>
  <si>
    <t>2013-14</t>
  </si>
  <si>
    <t>Table: AT-3C</t>
  </si>
  <si>
    <t>Table: AT- 3</t>
  </si>
  <si>
    <t xml:space="preserve">State / UT: </t>
  </si>
  <si>
    <t>Primary (I-V)</t>
  </si>
  <si>
    <t>Upper Primary (VI-VIII)</t>
  </si>
  <si>
    <t>Primary with Upper Primary (I-VIII)</t>
  </si>
  <si>
    <t>Total no.  of institutions
in the State</t>
  </si>
  <si>
    <t>Total no.  of institutions
Serving MDM in the State</t>
  </si>
  <si>
    <t>Reasons for difference, if any</t>
  </si>
  <si>
    <t>1</t>
  </si>
  <si>
    <t>2</t>
  </si>
  <si>
    <t>3</t>
  </si>
  <si>
    <t>4</t>
  </si>
  <si>
    <t>5</t>
  </si>
  <si>
    <t>6</t>
  </si>
  <si>
    <t>7</t>
  </si>
  <si>
    <t>8</t>
  </si>
  <si>
    <t>Note: The institutions already counted under primary(col. 3) and upper primary(col. 4) should not be counted again in primary with upper primary(col.5)</t>
  </si>
  <si>
    <t xml:space="preserve">Total Institutions </t>
  </si>
  <si>
    <t>No. of Inst. For which Annual data entry completed</t>
  </si>
  <si>
    <t>No. of Inst. For which Monthly data entry completed</t>
  </si>
  <si>
    <t>May</t>
  </si>
  <si>
    <t>Jun</t>
  </si>
  <si>
    <t>Jul</t>
  </si>
  <si>
    <t>Aug</t>
  </si>
  <si>
    <t>Sep</t>
  </si>
  <si>
    <t>Oct</t>
  </si>
  <si>
    <t>Nov</t>
  </si>
  <si>
    <t xml:space="preserve">                                                                                                                                                                              </t>
  </si>
  <si>
    <t>Designation</t>
  </si>
  <si>
    <t>Working under MDMS</t>
  </si>
  <si>
    <t>State level</t>
  </si>
  <si>
    <t>District Level</t>
  </si>
  <si>
    <t>Block Level</t>
  </si>
  <si>
    <t>9</t>
  </si>
  <si>
    <t>10</t>
  </si>
  <si>
    <t>11</t>
  </si>
  <si>
    <t>Regular Employee</t>
  </si>
  <si>
    <t xml:space="preserve">District </t>
  </si>
  <si>
    <t xml:space="preserve">Action Taken by State Govt. </t>
  </si>
  <si>
    <t>Gender</t>
  </si>
  <si>
    <t>Caste</t>
  </si>
  <si>
    <t>community</t>
  </si>
  <si>
    <t>Serving by disadvantaged section</t>
  </si>
  <si>
    <t>Sitting Arrangement</t>
  </si>
  <si>
    <t xml:space="preserve">Total no. of cent. kitchen </t>
  </si>
  <si>
    <t>Physical details</t>
  </si>
  <si>
    <t>Financial details (Rs. in Lakh)</t>
  </si>
  <si>
    <t>No. of Institutions covered</t>
  </si>
  <si>
    <t>No. of CCH engaged at schools covered by centralised kitchen</t>
  </si>
  <si>
    <t xml:space="preserve">Honorarium paid to cooks working at centralized kitchen </t>
  </si>
  <si>
    <t>Honorarium paid to CCH at schools  covered by centralised kitchen</t>
  </si>
  <si>
    <t>Total honorarium paid  (col 9 + 10)</t>
  </si>
  <si>
    <t xml:space="preserve">Total no. of NGOs covering &gt; 20000 children </t>
  </si>
  <si>
    <t>Name of NGOs</t>
  </si>
  <si>
    <t>Total no. of institutions covered</t>
  </si>
  <si>
    <t>Total no. of children covered</t>
  </si>
  <si>
    <t>Maximum distance covered from Centralised Kitchen</t>
  </si>
  <si>
    <t>Foodgrain (in MT)</t>
  </si>
  <si>
    <t>Cooking cost (Rs in Lakh)</t>
  </si>
  <si>
    <t>Honorarium to CCH (Rs in Lakh)</t>
  </si>
  <si>
    <t>Transportation Assistance (Rs in Lakh)</t>
  </si>
  <si>
    <t>Released</t>
  </si>
  <si>
    <t>Utilization</t>
  </si>
  <si>
    <t>12</t>
  </si>
  <si>
    <t>13</t>
  </si>
  <si>
    <t>14</t>
  </si>
  <si>
    <t>15</t>
  </si>
  <si>
    <t>State(Yes/No) Give details</t>
  </si>
  <si>
    <t>District (Yes/No) Give details</t>
  </si>
  <si>
    <t>Block (Yes/No) Give details</t>
  </si>
  <si>
    <t>Dedicated Nodal Department for MDM</t>
  </si>
  <si>
    <t>Dedicated Nodal official for MDM</t>
  </si>
  <si>
    <t>Mode of receiving complaints</t>
  </si>
  <si>
    <r>
      <rPr>
        <b/>
        <sz val="7"/>
        <color indexed="8"/>
        <rFont val="Calibri"/>
        <family val="2"/>
      </rPr>
      <t xml:space="preserve">  </t>
    </r>
    <r>
      <rPr>
        <b/>
        <sz val="10"/>
        <color indexed="8"/>
        <rFont val="Calibri"/>
        <family val="2"/>
      </rPr>
      <t>Toll free number</t>
    </r>
  </si>
  <si>
    <r>
      <rPr>
        <b/>
        <sz val="7"/>
        <color indexed="8"/>
        <rFont val="Calibri"/>
        <family val="2"/>
      </rPr>
      <t xml:space="preserve">  </t>
    </r>
    <r>
      <rPr>
        <b/>
        <sz val="10"/>
        <color indexed="8"/>
        <rFont val="Calibri"/>
        <family val="2"/>
      </rPr>
      <t>Dedicated landline number</t>
    </r>
  </si>
  <si>
    <r>
      <rPr>
        <b/>
        <sz val="7"/>
        <color indexed="8"/>
        <rFont val="Calibri"/>
        <family val="2"/>
      </rPr>
      <t xml:space="preserve">  </t>
    </r>
    <r>
      <rPr>
        <b/>
        <sz val="10"/>
        <color indexed="8"/>
        <rFont val="Calibri"/>
        <family val="2"/>
      </rPr>
      <t>Call centre</t>
    </r>
  </si>
  <si>
    <r>
      <rPr>
        <b/>
        <sz val="7"/>
        <color indexed="8"/>
        <rFont val="Calibri"/>
        <family val="2"/>
      </rPr>
      <t xml:space="preserve">  </t>
    </r>
    <r>
      <rPr>
        <b/>
        <sz val="10"/>
        <color indexed="8"/>
        <rFont val="Calibri"/>
        <family val="2"/>
      </rPr>
      <t>Emails</t>
    </r>
  </si>
  <si>
    <r>
      <rPr>
        <b/>
        <sz val="7"/>
        <color indexed="8"/>
        <rFont val="Calibri"/>
        <family val="2"/>
      </rPr>
      <t xml:space="preserve">  </t>
    </r>
    <r>
      <rPr>
        <b/>
        <sz val="10"/>
        <color indexed="8"/>
        <rFont val="Calibri"/>
        <family val="2"/>
      </rPr>
      <t>Press news</t>
    </r>
  </si>
  <si>
    <r>
      <rPr>
        <b/>
        <sz val="7"/>
        <color indexed="8"/>
        <rFont val="Calibri"/>
        <family val="2"/>
      </rPr>
      <t xml:space="preserve">  </t>
    </r>
    <r>
      <rPr>
        <b/>
        <sz val="10"/>
        <color indexed="8"/>
        <rFont val="Calibri"/>
        <family val="2"/>
      </rPr>
      <t>Radio/T.V.</t>
    </r>
  </si>
  <si>
    <r>
      <rPr>
        <b/>
        <sz val="7"/>
        <color indexed="8"/>
        <rFont val="Calibri"/>
        <family val="2"/>
      </rPr>
      <t xml:space="preserve">  </t>
    </r>
    <r>
      <rPr>
        <b/>
        <sz val="10"/>
        <color indexed="8"/>
        <rFont val="Calibri"/>
        <family val="2"/>
      </rPr>
      <t>SMS</t>
    </r>
  </si>
  <si>
    <r>
      <rPr>
        <b/>
        <sz val="7"/>
        <color indexed="8"/>
        <rFont val="Calibri"/>
        <family val="2"/>
      </rPr>
      <t xml:space="preserve">  </t>
    </r>
    <r>
      <rPr>
        <b/>
        <sz val="10"/>
        <color indexed="8"/>
        <rFont val="Calibri"/>
        <family val="2"/>
      </rPr>
      <t>Postal system</t>
    </r>
  </si>
  <si>
    <t>Number of Complaints received and status of complaint</t>
  </si>
  <si>
    <t>Number of Complaints</t>
  </si>
  <si>
    <t>Year/Month  of receiving complaints</t>
  </si>
  <si>
    <t>Status of complaints</t>
  </si>
  <si>
    <t>Action taken</t>
  </si>
  <si>
    <t xml:space="preserve">Food Grain related issues </t>
  </si>
  <si>
    <t>Delay in Funds transfer</t>
  </si>
  <si>
    <t xml:space="preserve">Misappropriation of Funds </t>
  </si>
  <si>
    <t>Non payment of Honorarium to cook-cum-helpers</t>
  </si>
  <si>
    <t>Complaints against Centralized Kitchens/NGO/SHG</t>
  </si>
  <si>
    <t>Caste Discrimination</t>
  </si>
  <si>
    <t>Quality and Quantity of MDM</t>
  </si>
  <si>
    <t>Kitchen –cum-store</t>
  </si>
  <si>
    <t>Kitchen devices</t>
  </si>
  <si>
    <t xml:space="preserve">Mode of cooking /Fuel related </t>
  </si>
  <si>
    <t>Hygiene</t>
  </si>
  <si>
    <t>Harassment from Officials</t>
  </si>
  <si>
    <t xml:space="preserve">Non Distribution of medicines to children </t>
  </si>
  <si>
    <t>Corruption</t>
  </si>
  <si>
    <t xml:space="preserve">Inspection related </t>
  </si>
  <si>
    <t>Any untoward incident</t>
  </si>
  <si>
    <t>2014-15</t>
  </si>
  <si>
    <t>Free of cost</t>
  </si>
  <si>
    <t>Special Training Centers</t>
  </si>
  <si>
    <t>Total            (col 3+ 4+5+6)</t>
  </si>
  <si>
    <t>Total       (col. 8+9+ 10+11)</t>
  </si>
  <si>
    <t>Total       (col. 8+9+10+11)</t>
  </si>
  <si>
    <t>Table: AT-5 A</t>
  </si>
  <si>
    <t>Table: AT-5 C</t>
  </si>
  <si>
    <t>Table: AT-5 B</t>
  </si>
  <si>
    <r>
      <t xml:space="preserve">No. of working days </t>
    </r>
    <r>
      <rPr>
        <b/>
        <sz val="8"/>
        <color indexed="10"/>
        <rFont val="Arial"/>
        <family val="2"/>
      </rPr>
      <t xml:space="preserve">   </t>
    </r>
    <r>
      <rPr>
        <b/>
        <sz val="10"/>
        <color indexed="10"/>
        <rFont val="Arial"/>
        <family val="2"/>
      </rPr>
      <t xml:space="preserve">   </t>
    </r>
    <r>
      <rPr>
        <b/>
        <sz val="10"/>
        <rFont val="Arial"/>
        <family val="2"/>
      </rPr>
      <t xml:space="preserve">          </t>
    </r>
  </si>
  <si>
    <r>
      <t>No. of working days</t>
    </r>
    <r>
      <rPr>
        <b/>
        <sz val="8"/>
        <color indexed="10"/>
        <rFont val="Arial"/>
        <family val="2"/>
      </rPr>
      <t xml:space="preserve"> </t>
    </r>
    <r>
      <rPr>
        <b/>
        <sz val="10"/>
        <color indexed="10"/>
        <rFont val="Arial"/>
        <family val="2"/>
      </rPr>
      <t xml:space="preserve">   </t>
    </r>
    <r>
      <rPr>
        <b/>
        <sz val="10"/>
        <rFont val="Arial"/>
        <family val="2"/>
      </rPr>
      <t xml:space="preserve">          </t>
    </r>
  </si>
  <si>
    <t>**: includes unspent balance at State, District, Block and school level (including NGOs/Private Agencies).</t>
  </si>
  <si>
    <t>* Including Drought also, if applicable</t>
  </si>
  <si>
    <t xml:space="preserve">Closing Balance**                  (col.4+5-6)                         </t>
  </si>
  <si>
    <t xml:space="preserve">Closing Balance** (col.9+10-11)                         </t>
  </si>
  <si>
    <t xml:space="preserve">No. of Cook-cum-helpers approved by  PAB-MDM </t>
  </si>
  <si>
    <t xml:space="preserve">Cooking Cost Recieved                        </t>
  </si>
  <si>
    <t xml:space="preserve"> Recieved                        </t>
  </si>
  <si>
    <t>No. of CCH recieving honorarium through Bank Account</t>
  </si>
  <si>
    <t>2006-07</t>
  </si>
  <si>
    <t>2007-08</t>
  </si>
  <si>
    <t>2008-09</t>
  </si>
  <si>
    <t>2009-10</t>
  </si>
  <si>
    <t>2010-11</t>
  </si>
  <si>
    <t>2011-12</t>
  </si>
  <si>
    <t>2012-13</t>
  </si>
  <si>
    <t>Table: AT-11A</t>
  </si>
  <si>
    <t xml:space="preserve">Total no of Cook-cum-helper </t>
  </si>
  <si>
    <t>Name of NGO</t>
  </si>
  <si>
    <t>No. of Kitchens</t>
  </si>
  <si>
    <t>No. of institution covered</t>
  </si>
  <si>
    <t>SMC/VEC / WEC</t>
  </si>
  <si>
    <t>Name of Trust</t>
  </si>
  <si>
    <t>No. of SHG</t>
  </si>
  <si>
    <t>Total no. of Institutions</t>
  </si>
  <si>
    <t>Status</t>
  </si>
  <si>
    <t>No . of schools to be covered</t>
  </si>
  <si>
    <t>No. of IEC Activities</t>
  </si>
  <si>
    <t>Level</t>
  </si>
  <si>
    <t>District/ Block</t>
  </si>
  <si>
    <t>School</t>
  </si>
  <si>
    <t>Tools</t>
  </si>
  <si>
    <t>Audio Video</t>
  </si>
  <si>
    <t>Print</t>
  </si>
  <si>
    <t>Traditional (Nukkad Natak, Folk Songs, Rallies, Others)</t>
  </si>
  <si>
    <t>Expendituer Incurred (in Rs)</t>
  </si>
  <si>
    <t>No. of schools having hand washing facilities</t>
  </si>
  <si>
    <t>Tap</t>
  </si>
  <si>
    <t>Hand pump</t>
  </si>
  <si>
    <t>Pond/ well/ Stream</t>
  </si>
  <si>
    <t>Teacher</t>
  </si>
  <si>
    <t>Community</t>
  </si>
  <si>
    <t>CCH</t>
  </si>
  <si>
    <t>2. a.</t>
  </si>
  <si>
    <t>Name of food items</t>
  </si>
  <si>
    <t>Pending bills of previous year</t>
  </si>
  <si>
    <t xml:space="preserve">Name of Organization/ Institute for conducting social audit </t>
  </si>
  <si>
    <t>Completed (Yes/ No)</t>
  </si>
  <si>
    <t xml:space="preserve">In Progress (Training/ conduct at school/ public hearing)  </t>
  </si>
  <si>
    <t>Not yet started</t>
  </si>
  <si>
    <t>Total Exp.     (in Rs)</t>
  </si>
  <si>
    <t xml:space="preserve">State functionaries </t>
  </si>
  <si>
    <t xml:space="preserve">Source of information </t>
  </si>
  <si>
    <t xml:space="preserve">Media </t>
  </si>
  <si>
    <t>Social Audit Report</t>
  </si>
  <si>
    <t>Number of complaints on discrimination on</t>
  </si>
  <si>
    <t xml:space="preserve">Parent/Children/Community </t>
  </si>
  <si>
    <t>Total (col 6+7) *</t>
  </si>
  <si>
    <t>Nature of Complaints</t>
  </si>
  <si>
    <t>No. of CCH having bank account</t>
  </si>
  <si>
    <t>Quantity</t>
  </si>
  <si>
    <t>Cost (in Rs.)</t>
  </si>
  <si>
    <t>Frequency</t>
  </si>
  <si>
    <t>1. A - Honorarium to Cook cum helpers (per month):</t>
  </si>
  <si>
    <t xml:space="preserve">Special Training Centers : Special Training Centre under SSA, Education Gaurantee Scheme center, Alternative and Innovative Education and NCLP schools </t>
  </si>
  <si>
    <t xml:space="preserve">     of Labour Department. </t>
  </si>
  <si>
    <t xml:space="preserve">              of Labour Department. </t>
  </si>
  <si>
    <t>Table: AT-5 D</t>
  </si>
  <si>
    <t>Reasons for Less payment Col. (7-9)</t>
  </si>
  <si>
    <t>Table: AT-6C</t>
  </si>
  <si>
    <t>STATE/UT : _________________</t>
  </si>
  <si>
    <t xml:space="preserve">Table: AT-11 : Sanction and Utilisation of Central assistance towards construction of Kitchen-cum-store (Primary &amp; Upper Primary,Classes I-VIII) </t>
  </si>
  <si>
    <t xml:space="preserve">Table: AT-11A : Sanction and Utilisation of Central assistance towards construction of Kitchen-cum-store (Primary &amp; Upper Primary,Classes I-VIII) </t>
  </si>
  <si>
    <t xml:space="preserve">Table: AT-12  : Sanction and Utilisation of Central assistance towards procurement of Kitchen Devices (Primary &amp; Upper Primary,Classes I-VIII) </t>
  </si>
  <si>
    <t>PAB Approval for CCH</t>
  </si>
  <si>
    <t>*No. of additional cooks required over and above PAB Approval</t>
  </si>
  <si>
    <t>No. of Primary Institutions</t>
  </si>
  <si>
    <t>No. of SMCs formed</t>
  </si>
  <si>
    <t>No. of Schools monitored by SMCs</t>
  </si>
  <si>
    <t>No. of Upper Primary Institutions</t>
  </si>
  <si>
    <t>Table: AT-18 : Formation of School Management Committee (SMC) at School Level for Monitoring the Scheme</t>
  </si>
  <si>
    <t>Table: AT-19 : Responsibility of Implementation</t>
  </si>
  <si>
    <t>Table: AT-19</t>
  </si>
  <si>
    <t>Weekly Iron &amp; Folic Acid Supplementation (WIFS)</t>
  </si>
  <si>
    <t>No. of CCH engaged at Cent. Kitchen</t>
  </si>
  <si>
    <t>* Total number of cook-cum-helpers can not exceed the norms for engagement of cook-cum-helpers.</t>
  </si>
  <si>
    <t>Multi tap</t>
  </si>
  <si>
    <t>Type of hand washing facilities (number of schools)</t>
  </si>
  <si>
    <t>Plinth Area 1 (20sq Mtr)</t>
  </si>
  <si>
    <t>Plinth Area 2 (24 sq Mtr)</t>
  </si>
  <si>
    <t>Plinth Area 3 (28 sq Mtr)</t>
  </si>
  <si>
    <t>Plinth Area 4 (32 sq Mtr)</t>
  </si>
  <si>
    <t>Gen. Col. 3-Col.15</t>
  </si>
  <si>
    <t>SC.  Col. 4-Col.16</t>
  </si>
  <si>
    <t>ST.  Col. 5-Col.17</t>
  </si>
  <si>
    <t>Total Col. 19+Col.20+Col.21</t>
  </si>
  <si>
    <t>(Rs. In  Lakh)</t>
  </si>
  <si>
    <t>Total sanctioned</t>
  </si>
  <si>
    <t>Additional Food Items (per child)</t>
  </si>
  <si>
    <t>Contractual/Part time worker</t>
  </si>
  <si>
    <t>Full meal in lieu of MDM</t>
  </si>
  <si>
    <t>Children benefitted</t>
  </si>
  <si>
    <t>Meals served</t>
  </si>
  <si>
    <t>Name of the items</t>
  </si>
  <si>
    <t>In kind</t>
  </si>
  <si>
    <t>In any other form</t>
  </si>
  <si>
    <t>Additional Food Item</t>
  </si>
  <si>
    <t>Value
(In Rs)</t>
  </si>
  <si>
    <t xml:space="preserve">No. of schools received contribution </t>
  </si>
  <si>
    <t>2016-17</t>
  </si>
  <si>
    <t xml:space="preserve">No. of CCHs engaged  </t>
  </si>
  <si>
    <t xml:space="preserve">No. of CCHs engaged </t>
  </si>
  <si>
    <t xml:space="preserve">Procured (C) </t>
  </si>
  <si>
    <t>Table: AT-12 A</t>
  </si>
  <si>
    <t>Anticipated No. of working days for NCLP schools</t>
  </si>
  <si>
    <t xml:space="preserve">Cooking Cost </t>
  </si>
  <si>
    <t>Mid Day Meal Scheme</t>
  </si>
  <si>
    <t xml:space="preserve">Number of institutions </t>
  </si>
  <si>
    <t xml:space="preserve">Meals not served </t>
  </si>
  <si>
    <t>No. of working days</t>
  </si>
  <si>
    <t xml:space="preserve">Number of children </t>
  </si>
  <si>
    <t>Whether allowance is paid to children</t>
  </si>
  <si>
    <t xml:space="preserve">Foodgrains (Wheat/Rice/Coarse grain) </t>
  </si>
  <si>
    <t xml:space="preserve">Table: AT-12 A : Sanction and Utilisation of Central assistance towards replacement of Kitchen Devices  </t>
  </si>
  <si>
    <t xml:space="preserve">Proposed number of children  </t>
  </si>
  <si>
    <t>Note : State may indicate their plinth area and size of the kitchen-cum-stores if they have any other plinth area than mentioned in the table.</t>
  </si>
  <si>
    <t xml:space="preserve">No. of schools covered </t>
  </si>
  <si>
    <t xml:space="preserve">No. of children covered </t>
  </si>
  <si>
    <t>Health Check -ups carried out</t>
  </si>
  <si>
    <t>Mode of cooking (No. of Schools)</t>
  </si>
  <si>
    <t xml:space="preserve">LPG </t>
  </si>
  <si>
    <t>Solar cooker</t>
  </si>
  <si>
    <t>Fire wood</t>
  </si>
  <si>
    <t>Tasting of food (number of schools)</t>
  </si>
  <si>
    <t>Parents</t>
  </si>
  <si>
    <t xml:space="preserve">Name of the Accredited / Recognised lab engaged for testing </t>
  </si>
  <si>
    <t xml:space="preserve">Collected </t>
  </si>
  <si>
    <t>Tested</t>
  </si>
  <si>
    <t>Meeting norms</t>
  </si>
  <si>
    <t>Below norms</t>
  </si>
  <si>
    <t xml:space="preserve">Number of samples </t>
  </si>
  <si>
    <t>Result (No. of samples)</t>
  </si>
  <si>
    <t xml:space="preserve">Number of </t>
  </si>
  <si>
    <t>Schools inspected by Govt. officials</t>
  </si>
  <si>
    <t>Meetings of District level committee headed by the senior most Member of Parliament of Loksabha</t>
  </si>
  <si>
    <t>Meetings of District Steering cum Monitoring committee headed by District Megistrate</t>
  </si>
  <si>
    <t>Table: AT-10 A</t>
  </si>
  <si>
    <t>2017-18</t>
  </si>
  <si>
    <t>2015-16</t>
  </si>
  <si>
    <t>Constructed through convergence</t>
  </si>
  <si>
    <t>Procured through convergence</t>
  </si>
  <si>
    <t>Table AT- 13: Details of mode of cooking</t>
  </si>
  <si>
    <t>Table AT-13</t>
  </si>
  <si>
    <t>Table AT -14 : Quality, Safety and Hygiene</t>
  </si>
  <si>
    <t>Table: AT- 14</t>
  </si>
  <si>
    <t>Table AT -14 A : Testing of Food Samples by accredited labs</t>
  </si>
  <si>
    <t>Table: AT- 14 A</t>
  </si>
  <si>
    <t>Table AT -15 : Contribution by community in form of  Tithi Bhojan or any other similar practice</t>
  </si>
  <si>
    <t>Table: AT- 15</t>
  </si>
  <si>
    <t>Table AT -16 : Interuptions in serving of MDM and MDM allowance paid to children</t>
  </si>
  <si>
    <t>Table: AT- 16</t>
  </si>
  <si>
    <t>Table - AT - 21</t>
  </si>
  <si>
    <t>Table AT -22 :Information on NGOs covering more than 20000 children, if any</t>
  </si>
  <si>
    <t>Table: AT- 22</t>
  </si>
  <si>
    <t>Table-AT- 23</t>
  </si>
  <si>
    <t>Table AT - 24 : Details of discrimination of any kind in MDMS</t>
  </si>
  <si>
    <t>Table - AT - 24</t>
  </si>
  <si>
    <t>Table AT- 25: Details of Grievance Redressal cell</t>
  </si>
  <si>
    <t>Table: AT- 25</t>
  </si>
  <si>
    <t>Table: AT-26</t>
  </si>
  <si>
    <t>Table: AT-26 A</t>
  </si>
  <si>
    <t>Table: AT-27</t>
  </si>
  <si>
    <t>Table: AT-27 A</t>
  </si>
  <si>
    <t>Table: AT-27 B</t>
  </si>
  <si>
    <t>Table: AT-28</t>
  </si>
  <si>
    <t xml:space="preserve">Table: AT-28 A </t>
  </si>
  <si>
    <t>Table: AT-29</t>
  </si>
  <si>
    <t>Table: AT-30</t>
  </si>
  <si>
    <t>Table: AT-2A</t>
  </si>
  <si>
    <t>No. of schools having parents roaster</t>
  </si>
  <si>
    <t>No. of schools having tasting register</t>
  </si>
  <si>
    <t xml:space="preserve">Table: AT-20 : Information on Cooking Agencies </t>
  </si>
  <si>
    <t xml:space="preserve">Table: AT-20 </t>
  </si>
  <si>
    <t>No. of Inst. For which daily data transferred to central server</t>
  </si>
  <si>
    <t>Table-AT- 23 A</t>
  </si>
  <si>
    <t>11 = 5+6+9+10</t>
  </si>
  <si>
    <t>Table AT -10 C :Details of IEC Activities</t>
  </si>
  <si>
    <t>Table - AT - 10 C</t>
  </si>
  <si>
    <t>Table: AT 10 D - Manpower dedicated for MDMS</t>
  </si>
  <si>
    <t>Table-AT- 10D</t>
  </si>
  <si>
    <t>Table: AT-31</t>
  </si>
  <si>
    <t>Contents</t>
  </si>
  <si>
    <t>Table No.</t>
  </si>
  <si>
    <t>Particulars</t>
  </si>
  <si>
    <t>AT- 1</t>
  </si>
  <si>
    <t>AT - 2</t>
  </si>
  <si>
    <t>AT - 2 A</t>
  </si>
  <si>
    <t>AT - 3</t>
  </si>
  <si>
    <t>AT- 3 A</t>
  </si>
  <si>
    <t>AT- 3 B</t>
  </si>
  <si>
    <t>AT-3 C</t>
  </si>
  <si>
    <t>AT - 4</t>
  </si>
  <si>
    <t>AT - 4 A</t>
  </si>
  <si>
    <t>AT - 5</t>
  </si>
  <si>
    <t>AT - 5 A</t>
  </si>
  <si>
    <t>AT - 5 B</t>
  </si>
  <si>
    <t>AT - 5 C</t>
  </si>
  <si>
    <t>AT - 5 D</t>
  </si>
  <si>
    <t>AT - 6</t>
  </si>
  <si>
    <t>AT - 6 A</t>
  </si>
  <si>
    <t>AT - 6 B</t>
  </si>
  <si>
    <t>AT - 6 C</t>
  </si>
  <si>
    <t>AT - 7</t>
  </si>
  <si>
    <t>AT - 7 A</t>
  </si>
  <si>
    <t>AT - 8</t>
  </si>
  <si>
    <t>AT - 8 A</t>
  </si>
  <si>
    <t>AT - 9</t>
  </si>
  <si>
    <t>AT - 10</t>
  </si>
  <si>
    <t>AT - 10 A</t>
  </si>
  <si>
    <t>AT - 10 B</t>
  </si>
  <si>
    <t xml:space="preserve">Details of Social Audit </t>
  </si>
  <si>
    <t>AT - 10 C</t>
  </si>
  <si>
    <t>Details of IEC Activities</t>
  </si>
  <si>
    <t>AT - 10 D</t>
  </si>
  <si>
    <t>Manpower dedicated for MDMS</t>
  </si>
  <si>
    <t>AT - 11</t>
  </si>
  <si>
    <t xml:space="preserve">Sanction and Utilisation of Central assistance towards construction of Kitchen-cum-store (Primary &amp; Upper Primary,Classes I-VIII) </t>
  </si>
  <si>
    <t>AT - 11 A</t>
  </si>
  <si>
    <t>AT - 12</t>
  </si>
  <si>
    <t xml:space="preserve">Sanction and Utilisation of Central assistance towards procurement of Kitchen Devices (Primary &amp; Upper Primary,Classes I-VIII) </t>
  </si>
  <si>
    <t>AT - 12 A</t>
  </si>
  <si>
    <t>Sanction and Utilisation of Central assistance towards replacement of Kitchen Devices</t>
  </si>
  <si>
    <t>AT - 13</t>
  </si>
  <si>
    <t>Details of mode of cooking</t>
  </si>
  <si>
    <t>AT - 14</t>
  </si>
  <si>
    <t>Quality, Safety and Hygiene</t>
  </si>
  <si>
    <t>AT - 14 A</t>
  </si>
  <si>
    <t>Testing of Food Samples</t>
  </si>
  <si>
    <t>AT - 15</t>
  </si>
  <si>
    <t>Contribution by community in form of  Tithi Bhojan or any other similar practice</t>
  </si>
  <si>
    <t>AT - 16</t>
  </si>
  <si>
    <t>Interuptions in serving of MDM and MDM allowance paid to children</t>
  </si>
  <si>
    <t>AT - 17</t>
  </si>
  <si>
    <t>AT - 18</t>
  </si>
  <si>
    <t>Formation of School Management Committee (SMC) at School Level for Monitoring the Scheme</t>
  </si>
  <si>
    <t>AT - 19</t>
  </si>
  <si>
    <t>Responsibility of Implementation</t>
  </si>
  <si>
    <t>AT - 20</t>
  </si>
  <si>
    <t xml:space="preserve">Information on Cooking Agencies </t>
  </si>
  <si>
    <t>AT - 21</t>
  </si>
  <si>
    <t>Details of engagement and apportionment of honorarium to cook cum helpers (CCH) between schools and centralized kitchen.</t>
  </si>
  <si>
    <t>AT - 22</t>
  </si>
  <si>
    <t>Information on NGOs covering more than 20000 children, if any</t>
  </si>
  <si>
    <t>AT - 23</t>
  </si>
  <si>
    <t>AT - 23 A</t>
  </si>
  <si>
    <t>AT - 24</t>
  </si>
  <si>
    <t>Details of discrimination of any kind in MDMS</t>
  </si>
  <si>
    <t>AT - 25</t>
  </si>
  <si>
    <t>Details of Grievance Redressal cell</t>
  </si>
  <si>
    <t>AT - 26</t>
  </si>
  <si>
    <t>AT - 26 A</t>
  </si>
  <si>
    <t>AT - 27</t>
  </si>
  <si>
    <t>AT - 27 A</t>
  </si>
  <si>
    <t>AT - 27 B</t>
  </si>
  <si>
    <t>AT - 27 C</t>
  </si>
  <si>
    <t>AT - 27 D</t>
  </si>
  <si>
    <t>AT - 28</t>
  </si>
  <si>
    <t>AT - 28 A</t>
  </si>
  <si>
    <t>AT - 29</t>
  </si>
  <si>
    <t>AT - 30</t>
  </si>
  <si>
    <t>AT - 31</t>
  </si>
  <si>
    <t xml:space="preserve">Mid Day Meal Scheme </t>
  </si>
  <si>
    <t xml:space="preserve">Average number of children availed MDM </t>
  </si>
  <si>
    <t>Table: AT- 4B</t>
  </si>
  <si>
    <t xml:space="preserve">Table AT-4B: Information on Aadhaar Enrolment </t>
  </si>
  <si>
    <t>Total Enrolment</t>
  </si>
  <si>
    <t>Number of children having Aadhaar</t>
  </si>
  <si>
    <t>Number of children applied for Aadhaar</t>
  </si>
  <si>
    <t xml:space="preserve">Number of children without Aadhaar </t>
  </si>
  <si>
    <t>Number of proxy names deleted</t>
  </si>
  <si>
    <t>Table: AT- 10 E</t>
  </si>
  <si>
    <t>Table AT-10 E: Information on Kitchen Gardens</t>
  </si>
  <si>
    <t>Total no.  of institutions</t>
  </si>
  <si>
    <t>Total institutions where setting up of kitchen garden is possible</t>
  </si>
  <si>
    <t>No. of institutions already having kitchen gardens</t>
  </si>
  <si>
    <t>No. of institutions where setting up of kitchen garden is in progress</t>
  </si>
  <si>
    <t>Amount paid to children (in Rs)</t>
  </si>
  <si>
    <t>Foodgrains provided to children (in MT)</t>
  </si>
  <si>
    <t>Covered through centralised kitchen</t>
  </si>
  <si>
    <t>Requirement of Pulses (in MTs)</t>
  </si>
  <si>
    <t>Pulse 1 (name)</t>
  </si>
  <si>
    <t>Pulse 2 (name)</t>
  </si>
  <si>
    <t>Pulse 3 (name)</t>
  </si>
  <si>
    <t>Pulse 4 (name)</t>
  </si>
  <si>
    <t>Pulse 5 (name)</t>
  </si>
  <si>
    <t>Table: AT-27C</t>
  </si>
  <si>
    <t>Maximum number of institutions for which daily data transferred during the month</t>
  </si>
  <si>
    <t xml:space="preserve">Closing Balance*                 (col.4+5-6)                         </t>
  </si>
  <si>
    <t xml:space="preserve">Closing Balance*  (col.9+10-11)                         </t>
  </si>
  <si>
    <t>*: includes unspent balance at State, District, Block and school level (including NGOs/Private Agencies).</t>
  </si>
  <si>
    <t xml:space="preserve">Closing Balance*                  (col.4+5-6)                         </t>
  </si>
  <si>
    <t xml:space="preserve">Closing Balance* (col.9+10-11)                         </t>
  </si>
  <si>
    <t>* State</t>
  </si>
  <si>
    <t>*State</t>
  </si>
  <si>
    <t xml:space="preserve">*State (col.7+10-13) </t>
  </si>
  <si>
    <t>*state share includes funds as well as monetary value of the commodities supplied by the State/UT</t>
  </si>
  <si>
    <t>* state share includes funds as well as monetary value of the commodities supplied by the State/UT</t>
  </si>
  <si>
    <t>Table - AT - 10 B</t>
  </si>
  <si>
    <t>Table: AT-27 D</t>
  </si>
  <si>
    <t>Total No. of Cook-cum-helpers required in drought affected areas, if any</t>
  </si>
  <si>
    <t>Table: AT- 32</t>
  </si>
  <si>
    <t>District :</t>
  </si>
  <si>
    <t>Foodgrains</t>
  </si>
  <si>
    <t xml:space="preserve">Hon. to cook-cum-helpers </t>
  </si>
  <si>
    <t>Allocation</t>
  </si>
  <si>
    <t>Utilisation</t>
  </si>
  <si>
    <t>Allocation (Centre +State)</t>
  </si>
  <si>
    <t>Utilisation (Centre +State)</t>
  </si>
  <si>
    <t>Table: AT-32A</t>
  </si>
  <si>
    <t>Secretary of the Nodal Department</t>
  </si>
  <si>
    <t>Information on Kitchen Garden</t>
  </si>
  <si>
    <t xml:space="preserve">AT - 10 E </t>
  </si>
  <si>
    <t>AT - 4 B</t>
  </si>
  <si>
    <t>Information on Aadhaar Enrolment</t>
  </si>
  <si>
    <t>AT - 32</t>
  </si>
  <si>
    <t>AT - 32 A</t>
  </si>
  <si>
    <t>Coarse Grains</t>
  </si>
  <si>
    <t>2018-19</t>
  </si>
  <si>
    <t>Number of School Working Days (Primary,Classes I-V) for 2019-20</t>
  </si>
  <si>
    <t>Number of School Working Days (Upper Primary,Classes VI-VIII) for 2019-20</t>
  </si>
  <si>
    <t>Proposal for coverage of children and working days  for 2019-20  (Primary Classes, I-V)</t>
  </si>
  <si>
    <t>Proposal for coverage of children and working days  for 2019-20  (Upper Primary,Classes VI-VIII)</t>
  </si>
  <si>
    <t>Proposal for coverage of children for NCLP Schools during 2019-20</t>
  </si>
  <si>
    <t>Proposal for coverage of children and working days  for Primary (Classes I-V) in Drought affected areas  during 2019-20</t>
  </si>
  <si>
    <t>Proposal for coverage of children and working days  for  Upper Primary (Classes VI-VIII)in Drought affected areas  during 2019-20</t>
  </si>
  <si>
    <t>Requirement of kitchen-cum-stores in the Primary and Upper Primary schools for the year 2019-20</t>
  </si>
  <si>
    <t>Requirement of kitchen cum stores as per Plinth Area Norm in the Primary and Upper Primary schools for the year 2019-20</t>
  </si>
  <si>
    <t>Requirement of Cook cum Helpers for 2019-20</t>
  </si>
  <si>
    <t>Budget Provision for the Year 2019-20</t>
  </si>
  <si>
    <t>Annual Work Plan and Budget 2019-20</t>
  </si>
  <si>
    <t>2019-20</t>
  </si>
  <si>
    <t>No. of institutions where setting up of kitchen garden is proposed during 2019-20</t>
  </si>
  <si>
    <t>Annual Work Plan and Budget  2019-20</t>
  </si>
  <si>
    <t>Annual Work Plan &amp; Budget 2019-20</t>
  </si>
  <si>
    <t>Proposals for 2019-20</t>
  </si>
  <si>
    <t>Table: AT-26 : Number of School Working Days (Primary,Classes I-V) for 2019-20</t>
  </si>
  <si>
    <t>Table: AT-26A : Number of School Working Days (Upper Primary,Classes VI-VIII) for 2019-20</t>
  </si>
  <si>
    <t>Table: AT-27: Proposal for coverage of children and working days  for 2019-20 (Primary Classes, I-V)</t>
  </si>
  <si>
    <t>Table: AT-27 A: Proposal for coverage of children and working days  for 2019-20 (Upper Primary,Classes VI-VIII)</t>
  </si>
  <si>
    <t>Table: AT-27 B: Proposal for coverage of children for NCLP Schools during 2019-20</t>
  </si>
  <si>
    <t>Table: AT-27C : Proposal for coverage of children and working days  for Primary (Classes I-V) in Drought affected areas  during 2019-20</t>
  </si>
  <si>
    <t>Table: AT-27 D : Proposal for coverage of children and working days  for Upper Primary (Classes VI-VIII) in Drought affected areas  during 2019-20</t>
  </si>
  <si>
    <t>Table: AT-28 A: Requirement of kitchen cum stores as per Plinth Area Norm in the Primary and Upper Primary schools for the year 2019-20</t>
  </si>
  <si>
    <t>Table: AT-31 : Budget Provision for the Year 2019-20</t>
  </si>
  <si>
    <t>GENERAL INFORMATION for 2018-19</t>
  </si>
  <si>
    <t>Details of  Provisions  in the State Budget 2018-19</t>
  </si>
  <si>
    <t>No. of Institutions in the State vis a vis Institutions serving MDM during 2018-19</t>
  </si>
  <si>
    <t>No. of Institutions covered  (Primary, Classes I-V)  during 2018-19</t>
  </si>
  <si>
    <t>No. of Institutions covered (Upper Primary with Primary, Classes I-VIII) during 2018-19</t>
  </si>
  <si>
    <t>No. of Institutions covered (Upper Primary without Primary, Classes VI-VIII) during 2018-19</t>
  </si>
  <si>
    <t>Enrolment vis-à-vis availed for MDM  (Primary,Classes I- V) during 2018-19</t>
  </si>
  <si>
    <t>PAB-MDM Approval vs. PERFORMANCE (Primary, Classes I - V) during 2018-19</t>
  </si>
  <si>
    <t>PAB-MDM Approval vs. PERFORMANCE (Upper Primary, Classes VI to VIII) during 2018-19</t>
  </si>
  <si>
    <t>PAB-MDM Approval vs. PERFORMANCE NCLP Schools during 2018-19</t>
  </si>
  <si>
    <t>PAB-MDM Approval vs. PERFORMANCE (Primary, Classes I - V) during 2018-19 - Drought</t>
  </si>
  <si>
    <t>PAB-MDM Approval vs. PERFORMANCE (Upper Primary, Classes VI to VIII) during 2018-19 - Drought</t>
  </si>
  <si>
    <t>Utilisation of foodgrains  (Primary, Classes I-V) during 2018-19</t>
  </si>
  <si>
    <t>Utilisation of foodgrains  (Upper Primary, Classes VI-VIII) during 2018-19</t>
  </si>
  <si>
    <t>PAYMENT OF COST OF FOOD GRAINS TO FCI (Primary and Upper Primary Classes I-VIII) during 2018-19</t>
  </si>
  <si>
    <t>Utilisation of foodgrains (Coarse Grain) during 2018-19</t>
  </si>
  <si>
    <t>Utilisation of Cooking Cost (Primary, Classes I-V) during 2018-19</t>
  </si>
  <si>
    <t>Utilisation of Central Assitance towards Transportation Assistance (Primary &amp; Upper Primary,Classes I-VIII) during 2018-19</t>
  </si>
  <si>
    <t>Utilisation of Central Assistance towards MME  (Primary &amp; Upper Primary,Classes I-VIII) during 2018-19</t>
  </si>
  <si>
    <t>Details of Meetings at district level during 2018-19</t>
  </si>
  <si>
    <t>Coverage under Rashtriya Bal Swasthya Karykram (School Health Programme) - 2018-19</t>
  </si>
  <si>
    <t>Annual and Monthly data entry status in MDM-MIS during 2018-19</t>
  </si>
  <si>
    <t>Implementation of Automated Monitoring System  during 2018-19</t>
  </si>
  <si>
    <t>PAB-MDM Approval vs. PERFORMANCE (Primary Classes I to V) during 2018-19 - Drought</t>
  </si>
  <si>
    <t>Table: AT-1: GENERAL INFORMATION for 2018-19</t>
  </si>
  <si>
    <t>Table: AT-2 :  Details of  Provisions  in the State Budget 2018-19</t>
  </si>
  <si>
    <t>Table AT-3: No. of Institutions in the State vis a vis Institutions serving MDM during 2018-19</t>
  </si>
  <si>
    <t>Table: AT-3A: No. of Institutions covered  (Primary, Classes I-V)  during 2018-19</t>
  </si>
  <si>
    <t>Table: AT-3B: No. of Institutions covered (Upper Primary with Primary, Classes I-VIII) during 2018-19</t>
  </si>
  <si>
    <t>Table: AT-3C: No. of Institutions covered (Upper Primary without Primary, Classes VI-VIII) during 2018-19</t>
  </si>
  <si>
    <t>Table: AT-4: Enrolment vis-à-vis availed for MDM  (Primary,Classes I- V) during 2018-19</t>
  </si>
  <si>
    <t>Table: AT-5:  PAB-MDM Approval vs. PERFORMANCE (Primary, Classes I - V) during 2018-19</t>
  </si>
  <si>
    <t>MDM-PAB Approval for 2018-19</t>
  </si>
  <si>
    <t>Table: AT-5 A:  PAB-MDM Approval vs. PERFORMANCE (Upper Primary, Classes VI to VIII) during 2018-19</t>
  </si>
  <si>
    <t>Table: AT-5 B:  PAB-MDM Approval vs. PERFORMANCE - STC (NCLP Schools) during 2018-19</t>
  </si>
  <si>
    <t>MDM-PAB Approval for2018-19</t>
  </si>
  <si>
    <t>Table: AT-5 C:  PAB-MDM Approval vs. PERFORMANCE (Primary, Classes I - V) during 2018-19 - Drought</t>
  </si>
  <si>
    <t>Table: AT-5 D:  PAB-MDM Approval vs. PERFORMANCE (Upper Primary, Classes VI to VIII) during 2018-19 - Drought</t>
  </si>
  <si>
    <t>Table: AT-6: Utilisation of foodgrains  (Primary, Classes I-V) during 2018-19</t>
  </si>
  <si>
    <t>Gross Allocation for the  FY 2018-19</t>
  </si>
  <si>
    <t>Table: AT-6A: Utilisation of foodgrains  (Upper Primary, Classes VI-VIII) during 2018-19</t>
  </si>
  <si>
    <t>Allocation for cost of foodgrains for 2018-19</t>
  </si>
  <si>
    <t>Table: AT-6C: Utilisation of foodgrains (Coarse Grain) during 2018-19</t>
  </si>
  <si>
    <t xml:space="preserve">Allocation for 2018-19                                </t>
  </si>
  <si>
    <t>Allocation for 2018-19</t>
  </si>
  <si>
    <t>Allocation for FY 2018-19</t>
  </si>
  <si>
    <t>Table: AT-9 : Utilisation of Central Assitance towards Transportation Assistance (Primary &amp; Upper Primary,Classes I-VIII) during 2018-19</t>
  </si>
  <si>
    <t>Table: AT-10 :  Utilisation of Central Assistance towards MME  (Primary &amp; Upper Primary,Classes I-VIII) during 2018-19</t>
  </si>
  <si>
    <t>Allocation for  2018-19</t>
  </si>
  <si>
    <t>Table: AT-10 A : Details of Meetings at district level during 2018-19</t>
  </si>
  <si>
    <t xml:space="preserve">Table AT - 10 B : Details of Social Audit during 2018-19 </t>
  </si>
  <si>
    <t>*Total sanctioned during 2006-07  to 2018-19</t>
  </si>
  <si>
    <t>*Total sanction during 2006-07 to 2018-19</t>
  </si>
  <si>
    <t>*Total Sanction during 2012-13 to 2018-19</t>
  </si>
  <si>
    <t>Table: AT-17 : Coverage under Rashtriya Bal Swasthya Karykram (School Health Programme) - 2018-19</t>
  </si>
  <si>
    <t>Table AT - 23 Annual and Monthly data entry status in MDM-MIS during 2018-19</t>
  </si>
  <si>
    <t>Table AT - 23 A- Implementation of Automated Monitoring System  during 2018-19</t>
  </si>
  <si>
    <t>Kitchen-cum-store sanctioned during 2006-07 to 2018-19</t>
  </si>
  <si>
    <t>Engaged in 2018-19</t>
  </si>
  <si>
    <t>Table: AT-32:  PAB-MDM Approval vs. PERFORMANCE (Primary Classes I to V) during 2018-19 - Drought</t>
  </si>
  <si>
    <t>Table: AT-32 A:  PAB-MDM Approval vs. PERFORMANCE (Upper Primary, Classes VI to VIII) during 2018-19 - Drought</t>
  </si>
  <si>
    <t>(For the Period 01.04.18 to 31.03.19)</t>
  </si>
  <si>
    <t>During 01.04.18 to 31.03.19</t>
  </si>
  <si>
    <t xml:space="preserve">No. of working days (During 01.04.18 to 31.03.19)                  </t>
  </si>
  <si>
    <t>During 01.04.18 to 31.03.2019</t>
  </si>
  <si>
    <t>(For the Period 01.4.18 to 31.03.19)</t>
  </si>
  <si>
    <t>(As on 31st March, 2019)</t>
  </si>
  <si>
    <t>As on 31st March, 2019</t>
  </si>
  <si>
    <t>Budget Released till 31.03.2019</t>
  </si>
  <si>
    <t>Enrolment (As on 30.09.2018)</t>
  </si>
  <si>
    <t>TotalEnrolment (As on 30.09.2018)</t>
  </si>
  <si>
    <t>Opening Balance as on 01.4.18</t>
  </si>
  <si>
    <t>Opening Balance as on 01.04.18</t>
  </si>
  <si>
    <t xml:space="preserve">Total Unspent Balance as on 31.03.2019   </t>
  </si>
  <si>
    <t xml:space="preserve">Opening Balance as on 01.04.2018                                   </t>
  </si>
  <si>
    <t xml:space="preserve">Total Unspent Balance as on 31.03.2019                                            </t>
  </si>
  <si>
    <t>Opening Balance as on 01.04.2018</t>
  </si>
  <si>
    <t>Unspent Balance as on 31.03.2019</t>
  </si>
  <si>
    <t xml:space="preserve">Unspent Balance as on 31.03.2019  [Col. 4+ Col.5+Col.6 -Col.8]  </t>
  </si>
  <si>
    <t>Unspent balance as on 31.03.2019               [Col: (4+5)-7]</t>
  </si>
  <si>
    <t>Opening balance as on 01.04.18</t>
  </si>
  <si>
    <t>Apr, 2018</t>
  </si>
  <si>
    <t>Dec, 2018</t>
  </si>
  <si>
    <t>Jan, 2019</t>
  </si>
  <si>
    <t>Feb, 2019</t>
  </si>
  <si>
    <t>Mar, 2019</t>
  </si>
  <si>
    <t>April,19</t>
  </si>
  <si>
    <t>May,19</t>
  </si>
  <si>
    <t>June,19</t>
  </si>
  <si>
    <t>July,19</t>
  </si>
  <si>
    <t>August,19</t>
  </si>
  <si>
    <t>September,19</t>
  </si>
  <si>
    <t>October,19</t>
  </si>
  <si>
    <t>November,19</t>
  </si>
  <si>
    <t>December,19</t>
  </si>
  <si>
    <t>January,20</t>
  </si>
  <si>
    <t>February,20</t>
  </si>
  <si>
    <t>March,20</t>
  </si>
  <si>
    <t>January, 20</t>
  </si>
  <si>
    <t>February, 20</t>
  </si>
  <si>
    <t>March, 20</t>
  </si>
  <si>
    <t>k</t>
  </si>
  <si>
    <t>Table: AT-29 : Requirement of Kitchen Devices (new) during 2019-20 in Primary &amp; Upper Primary Schools</t>
  </si>
  <si>
    <t xml:space="preserve">Enrolment range 01-50 </t>
  </si>
  <si>
    <t>No. of schools</t>
  </si>
  <si>
    <t>Central share</t>
  </si>
  <si>
    <t>requirement of funds (Rs in lakh)</t>
  </si>
  <si>
    <t xml:space="preserve">Enrolment range 51-150 </t>
  </si>
  <si>
    <t xml:space="preserve">Enrolment range 151-250 </t>
  </si>
  <si>
    <t xml:space="preserve">Enrolment range 251 &amp; Above </t>
  </si>
  <si>
    <t>Table: AT-29 A : Replacement of Kitchen Devices during 2019-20 in Primary &amp; Upper Primary Schools</t>
  </si>
  <si>
    <t>Table: AT-29A</t>
  </si>
  <si>
    <t>State share</t>
  </si>
  <si>
    <t>Requirement of funds (Rs in lakh)</t>
  </si>
  <si>
    <t>Table: AT-28 B</t>
  </si>
  <si>
    <t>AT - 28 B</t>
  </si>
  <si>
    <t>Replacement of Kitchen Devices during 2019-20 in Primary &amp; Upper Primary Schools</t>
  </si>
  <si>
    <t>Table: AT-6B: PAYMENT OF COST OF FOOD GRAINS TO FCI (Primary and Upper Primary Classes I-VIII) during 2018-19</t>
  </si>
  <si>
    <t>Table AT 21 :Details of engagement and apportionment of honorarium to cook cum helpers (CCH) between schools and centralized kitchen</t>
  </si>
  <si>
    <t>Table: AT 30 :  Requirement of Cook cum Helpers for 2019-20</t>
  </si>
  <si>
    <t>Table: AT-28 B: Repair of kitchen cum stores constructed ten years ago</t>
  </si>
  <si>
    <t>Centre share</t>
  </si>
  <si>
    <t>Repair of kitchen cum stores constructed ten years ago</t>
  </si>
  <si>
    <t>AT- 29 A</t>
  </si>
  <si>
    <t>Requirement of Kitchen Devices (new) during 2019-20 in Primary &amp; Upper Primary Schools</t>
  </si>
  <si>
    <t>Repair of kitchen-cum-stores</t>
  </si>
  <si>
    <t>Releasing of Funds from State to Directorate / Authority / District / Block / School level during 2018-19</t>
  </si>
  <si>
    <t>Table: AT-2A : Releasing of Funds from State to Directorate / Authority / District / Block / School level during 2018-19</t>
  </si>
  <si>
    <t>Table: AT-4A: Enrolment vis-a-vis availed for MDM  (Upper Primary, Classes VI - VIII) during 2018-19</t>
  </si>
  <si>
    <t>Enrolment vis-a-vis availed for MDM  (Upper Primary, Classes VI - VIII) during 2018-19</t>
  </si>
  <si>
    <t>Utilisation of Cooking cost (Upper Primary Classes, VI-VIII) during 2018-19</t>
  </si>
  <si>
    <t>Table: AT-7A: Utilisation of Cooking cost (Upper Primary Classes, VI-VIII) during 2018-19</t>
  </si>
  <si>
    <t>Table: AT-7: Utilisation of Cooking Cost (Primary Classes I-V) during 2018-19</t>
  </si>
  <si>
    <t>Table AT - 8 :Utilisation of funds towards honorarium to Cook-cum-Helpers (Primary classes I-V) during 2018-19</t>
  </si>
  <si>
    <t>Table AT - 8A : Utilisation of funds towards honorarium to Cook-cum-Helpers (Upper Primary classes VI-VIII) during 2018-19</t>
  </si>
  <si>
    <t>Requirement of funds for Transportation Assistance</t>
  </si>
  <si>
    <t>Seal</t>
  </si>
  <si>
    <t>Feb</t>
  </si>
  <si>
    <t>Mar</t>
  </si>
  <si>
    <t>Table: AT-28: Requirement of kitchen-cum-stores in Primary and Upper Primary schools for the year 2019-20</t>
  </si>
  <si>
    <t>No. of Kitchens constructed prior to FY 2008-09</t>
  </si>
  <si>
    <t>No. of Kitchens constructed prior to 2008-09 and require repairs</t>
  </si>
  <si>
    <t>Utilisation of funds towards honorarium to Cook-cum-Helpers (Primary classes I-V) during 2018-19</t>
  </si>
  <si>
    <t>Utilisation of funds towards honorarium to Cook-cum-Helpers (Upper Primary classes VI-VIII) during 2018-19</t>
  </si>
  <si>
    <t>Flexi fund @ 5% for new interventions</t>
  </si>
  <si>
    <t>Mode of data collection (SMS/ IVRS/ Mobile App/ Web Application/ Others)</t>
  </si>
  <si>
    <t>Name of Agency implementing AMS in State/UT</t>
  </si>
  <si>
    <t>Total Funds required (Rs in lakh)</t>
  </si>
  <si>
    <t>Rate  of Transportation Assistance (Per quintal)</t>
  </si>
  <si>
    <t>PDS rate (Rs per Quintal)</t>
  </si>
  <si>
    <t>Signature</t>
  </si>
  <si>
    <t>Temple, Gurudwara, Jail etc. (pls specify)</t>
  </si>
  <si>
    <t>No. of working days on which MDM served *</t>
  </si>
  <si>
    <t>Average No. of children availed MDM [Col. 8/Col. 9] *</t>
  </si>
  <si>
    <t>*This information will be used for computing Performance Grading Index (PGI) also.</t>
  </si>
  <si>
    <t>No. of children provided with spectacles</t>
  </si>
  <si>
    <t>No. of children identified with refractive errors</t>
  </si>
  <si>
    <t>Name of the Krishi Vigyan Kendra (KVK)</t>
  </si>
  <si>
    <t>Table: AT- 10 F</t>
  </si>
  <si>
    <t>Table AT-10 F: Information on Training of Cook-cum-Helpers</t>
  </si>
  <si>
    <t>Total no.  of Cook-cum-Helpers engaged</t>
  </si>
  <si>
    <t xml:space="preserve">Total no. of Cook-cum-Helpers trained during the year </t>
  </si>
  <si>
    <t>No. of Master Trainers</t>
  </si>
  <si>
    <t>Duration of training</t>
  </si>
  <si>
    <t xml:space="preserve">Modules used in the training </t>
  </si>
  <si>
    <t>Name of Training Agency</t>
  </si>
  <si>
    <t>AT - 10 F</t>
  </si>
  <si>
    <t>Information on Training of Cook-cum-Helpers</t>
  </si>
  <si>
    <t>Action Taken by State Govt. on findings of Social Audit Report</t>
  </si>
  <si>
    <t>Jammu</t>
  </si>
  <si>
    <t>Samba</t>
  </si>
  <si>
    <t>Kathua</t>
  </si>
  <si>
    <t>Udhampur</t>
  </si>
  <si>
    <t>Reasi</t>
  </si>
  <si>
    <t>Doda</t>
  </si>
  <si>
    <t>Ramban</t>
  </si>
  <si>
    <t>Kishtwar</t>
  </si>
  <si>
    <t>Rajouri</t>
  </si>
  <si>
    <t>Poonch</t>
  </si>
  <si>
    <t>NIL</t>
  </si>
  <si>
    <t>As per need</t>
  </si>
  <si>
    <t>--</t>
  </si>
  <si>
    <t xml:space="preserve"> -</t>
  </si>
  <si>
    <t>10 days</t>
  </si>
  <si>
    <t>Food Craft institute, Dhammi Nagrota</t>
  </si>
  <si>
    <t>27.7.2018</t>
  </si>
  <si>
    <t>15.10.2018</t>
  </si>
  <si>
    <t>26.03.2019</t>
  </si>
  <si>
    <t>25.10.2018</t>
  </si>
  <si>
    <t>01.08.2018</t>
  </si>
  <si>
    <t>Directorate of  School Education,Jammu</t>
  </si>
  <si>
    <t>Zonal Education Office</t>
  </si>
  <si>
    <t>Director School Education,Jammu</t>
  </si>
  <si>
    <t>Zonal Education Officer</t>
  </si>
  <si>
    <t>ddplanningdsej@gmail.com</t>
  </si>
  <si>
    <t>07.08.2018</t>
  </si>
  <si>
    <t>02.11.2018</t>
  </si>
  <si>
    <t>E-TRANSFER</t>
  </si>
  <si>
    <t>Chana dal</t>
  </si>
  <si>
    <t>Moong</t>
  </si>
  <si>
    <t>Channa</t>
  </si>
  <si>
    <t>DODA</t>
  </si>
  <si>
    <t>JAMMU</t>
  </si>
  <si>
    <t>KATHUA</t>
  </si>
  <si>
    <t>KISHTWAR</t>
  </si>
  <si>
    <t>POONCH</t>
  </si>
  <si>
    <t>RAJAURI</t>
  </si>
  <si>
    <t>RAMBAN</t>
  </si>
  <si>
    <t>REASI</t>
  </si>
  <si>
    <t>SAMBA</t>
  </si>
  <si>
    <t>UDHAMPUR</t>
  </si>
  <si>
    <t>SMS</t>
  </si>
  <si>
    <t>State / UT: JAMMU DIVISION</t>
  </si>
  <si>
    <t>State / UT: KASHMIR DIVISION</t>
  </si>
  <si>
    <t xml:space="preserve">Srinagar </t>
  </si>
  <si>
    <t xml:space="preserve">Ganderbal </t>
  </si>
  <si>
    <t xml:space="preserve">Budgam </t>
  </si>
  <si>
    <t xml:space="preserve">Anantnag </t>
  </si>
  <si>
    <t xml:space="preserve">Kulgam </t>
  </si>
  <si>
    <t xml:space="preserve">Pulwama </t>
  </si>
  <si>
    <t xml:space="preserve">Shopian </t>
  </si>
  <si>
    <t xml:space="preserve">Baramulla </t>
  </si>
  <si>
    <t>Bandipora</t>
  </si>
  <si>
    <t xml:space="preserve">Kupwara </t>
  </si>
  <si>
    <t xml:space="preserve">Leh </t>
  </si>
  <si>
    <t xml:space="preserve">Kargil </t>
  </si>
  <si>
    <t>G.Total</t>
  </si>
  <si>
    <t>1.  Joint Director</t>
  </si>
  <si>
    <t>2.  Dy. Director (Plg)</t>
  </si>
  <si>
    <t>3.  Asstt. Director (Plg)</t>
  </si>
  <si>
    <t>4.   Statistical Officer (Plg)</t>
  </si>
  <si>
    <t>5.  Statistical Asstt. (Plg)</t>
  </si>
  <si>
    <t>6.  Dealing Asstistants /Incharge MDM</t>
  </si>
  <si>
    <t>1.  Data Entry Operators</t>
  </si>
  <si>
    <t xml:space="preserve">S.NO. </t>
  </si>
  <si>
    <t>WINTER ZONE</t>
  </si>
  <si>
    <t>SUMMER ZONE</t>
  </si>
  <si>
    <t>Summer Vacation</t>
  </si>
  <si>
    <t>Winter Vacation</t>
  </si>
  <si>
    <t>Note:  In Jammu Division, 01 Kitchen-cum-store has been constructed in District Poonch during the year 2018-19 out of funds available under District Plan.</t>
  </si>
  <si>
    <t>Summer Break</t>
  </si>
  <si>
    <t>Winter break</t>
  </si>
  <si>
    <t>JAMMU DIVISION</t>
  </si>
  <si>
    <t>KASHMIR DIVISION</t>
  </si>
  <si>
    <t>For creating awreness about the scheme among the children and parents, advertisements were floated through local leading dailies of the State. Jingles were also broadcasted through Prasar Bharti and FM Radio for the purpose .</t>
  </si>
  <si>
    <t>Institute of Hotel Management, Rajbagh</t>
  </si>
  <si>
    <t>State / UT: J&amp;K STATE</t>
  </si>
  <si>
    <t>Revalidation</t>
  </si>
  <si>
    <t>26.10.2018</t>
  </si>
  <si>
    <t>Note : Kitchen-cum-store sanctioned during 2006-07 and 2007-08 could not be taken up at that time and later on the same amount was revalidated during the year 2008-09 . The construction of these Kitchen-cum-store was made during the year 2009-10 and has not yet completed 10 years of its construction</t>
  </si>
  <si>
    <t>During the current financial year, State Govt. is intending to celebrate the birthday of the children in schools by serving special meals(Tithi Bhojan) on those particular school working days.Parents and children are motivated to actively partipate in this cause and make it a grand success</t>
  </si>
  <si>
    <r>
      <t>v</t>
    </r>
    <r>
      <rPr>
        <b/>
        <sz val="16"/>
        <color rgb="FF00B0F0"/>
        <rFont val="Bookman Old Style"/>
        <family val="1"/>
      </rPr>
      <t>Social Audit of the MDM scheme in four Districts (Budgam, Ganderbal, Kathua and Ramban) through Department of Social Action/Sociology, University of Jammu/Kashmir has been taken up.</t>
    </r>
  </si>
  <si>
    <t>26.04.2018</t>
  </si>
  <si>
    <t>30.08.2018</t>
  </si>
  <si>
    <t>14.03.2019</t>
  </si>
  <si>
    <t>Note:</t>
  </si>
  <si>
    <t>Due to non engagement of DEO under MDM Scheme, MDM Personnel/ Data Entry operators(SSA) working at District/Block level are uploading data into the MDM Portal. It is pertinent to mention here that as per the MHRD communique, It was decided that in case of inadequacy of Data Entry
Operators for MDM-MIS, the SSA Data Entry Operators at the district / block level
may be entrusted the work of data entry into the MDM-MIS web portal also.</t>
  </si>
  <si>
    <t>III</t>
  </si>
  <si>
    <t>Retained at Administrative level</t>
  </si>
  <si>
    <t>In Jammu Division , Districts Ramban, Doda, Kishtwar, Reasi and Udhampur have tough terrain (hilly) and refilling of LPG cylinders involves huge head load charges. Due to high head load charges, they are using fire wood for preparation of meals in the schools.</t>
  </si>
  <si>
    <t>Adm. Deptt.</t>
  </si>
  <si>
    <t>i) Form &amp; Stationery</t>
  </si>
  <si>
    <t>During the year 2018-19, 506 schools were inspeccted by the  Department of Controller of Drugs and Food Control Oroganization, Jammu and 98 samples were sent for examination. Out of which , 75 samples were found satisfactory while others  are under observation. During the year 2019-20, State Govt. is planning to send samples to National Accredited Lab. for protein and energy content examination.</t>
  </si>
  <si>
    <t>Akshay Patra, an NGO of the national reputation which has already been  engaged in various states of the country for serving Hot Cooked meals to the children under Mid Day Meal Scheme is being engaged by our State in Jammu (Govt. High School Jammu Cantt.) and Samba (Govt. Middle School Dodi Gujjar Colony) districts ( on pilot basis, both falls in urban area. Signing of the MOU for the purpose between the State Govt. and NGO is under process</t>
  </si>
  <si>
    <t>  ANANTNAG</t>
  </si>
  <si>
    <t>  BADGAM</t>
  </si>
  <si>
    <t>  BANDIPORA</t>
  </si>
  <si>
    <t>  BARAMULA</t>
  </si>
  <si>
    <t>  DODA</t>
  </si>
  <si>
    <t>  GANDERBAL</t>
  </si>
  <si>
    <t>  JAMMU</t>
  </si>
  <si>
    <t>  KARGIL</t>
  </si>
  <si>
    <t>  KATHUA</t>
  </si>
  <si>
    <t>  KISHTWAR</t>
  </si>
  <si>
    <t>  KULGAM</t>
  </si>
  <si>
    <t>  KUPWARA</t>
  </si>
  <si>
    <t>  LEH (LADAKH)</t>
  </si>
  <si>
    <t>  PULWAMA</t>
  </si>
  <si>
    <t>  PUNCH</t>
  </si>
  <si>
    <t>  RAJAURI</t>
  </si>
  <si>
    <t>  RAMBAN</t>
  </si>
  <si>
    <t>  REASI</t>
  </si>
  <si>
    <t>  SAMBA</t>
  </si>
  <si>
    <t>  SHOPIAN</t>
  </si>
  <si>
    <t>  SRINAGAR</t>
  </si>
  <si>
    <t>  UDHAMPUR</t>
  </si>
  <si>
    <t>TOTAL</t>
  </si>
  <si>
    <t>ANANTNAG</t>
  </si>
  <si>
    <t>BADGAM</t>
  </si>
  <si>
    <t>BANDIPORA</t>
  </si>
  <si>
    <t>BARAMULA</t>
  </si>
  <si>
    <t>GANDERBAL</t>
  </si>
  <si>
    <t>KARGIL</t>
  </si>
  <si>
    <t>KULGAM</t>
  </si>
  <si>
    <t>KUPWARA</t>
  </si>
  <si>
    <t>LEH - LADAKH</t>
  </si>
  <si>
    <t>PULWAMA</t>
  </si>
  <si>
    <t>SHOPIAN</t>
  </si>
  <si>
    <t>SRINAGAR</t>
  </si>
  <si>
    <t>AVG.-PY</t>
  </si>
  <si>
    <t>AVG.-U.PY</t>
  </si>
  <si>
    <t xml:space="preserve">No. of children--PY+UPY </t>
  </si>
  <si>
    <t>TOTAL--AVG</t>
  </si>
  <si>
    <t>NET--AVG--PY+UPY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</si>
</sst>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65" formatCode="0.00000"/>
  </numFmts>
  <fonts count="9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b/>
      <i/>
      <u/>
      <sz val="12"/>
      <name val="Arial"/>
      <family val="2"/>
    </font>
    <font>
      <b/>
      <sz val="14"/>
      <name val="Arial"/>
      <family val="2"/>
    </font>
    <font>
      <b/>
      <u/>
      <sz val="12"/>
      <name val="Arial"/>
      <family val="2"/>
    </font>
    <font>
      <b/>
      <sz val="12"/>
      <name val="Arial"/>
      <family val="2"/>
    </font>
    <font>
      <sz val="10"/>
      <name val="Arial"/>
      <family val="2"/>
    </font>
    <font>
      <b/>
      <u/>
      <sz val="10"/>
      <name val="Arial"/>
      <family val="2"/>
    </font>
    <font>
      <sz val="8"/>
      <name val="Arial"/>
      <family val="2"/>
    </font>
    <font>
      <i/>
      <sz val="10"/>
      <name val="Arial"/>
      <family val="2"/>
    </font>
    <font>
      <b/>
      <sz val="16"/>
      <name val="Arial"/>
      <family val="2"/>
    </font>
    <font>
      <sz val="12"/>
      <name val="Arial"/>
      <family val="2"/>
    </font>
    <font>
      <sz val="11"/>
      <name val="Arial"/>
      <family val="2"/>
    </font>
    <font>
      <b/>
      <i/>
      <u/>
      <sz val="10"/>
      <name val="Arial"/>
      <family val="2"/>
    </font>
    <font>
      <b/>
      <sz val="11"/>
      <name val="Arial"/>
      <family val="2"/>
    </font>
    <font>
      <b/>
      <u/>
      <sz val="11"/>
      <name val="Arial"/>
      <family val="2"/>
    </font>
    <font>
      <b/>
      <i/>
      <sz val="10"/>
      <name val="Arial"/>
      <family val="2"/>
    </font>
    <font>
      <b/>
      <sz val="11"/>
      <color indexed="8"/>
      <name val="Calibri"/>
      <family val="2"/>
    </font>
    <font>
      <sz val="11"/>
      <color indexed="8"/>
      <name val="Arial"/>
      <family val="2"/>
    </font>
    <font>
      <b/>
      <sz val="11"/>
      <color indexed="8"/>
      <name val="Arial"/>
      <family val="2"/>
    </font>
    <font>
      <b/>
      <sz val="12"/>
      <color indexed="8"/>
      <name val="Arial"/>
      <family val="2"/>
    </font>
    <font>
      <b/>
      <sz val="10"/>
      <color indexed="8"/>
      <name val="Arial"/>
      <family val="2"/>
    </font>
    <font>
      <b/>
      <u/>
      <sz val="12"/>
      <color indexed="8"/>
      <name val="Arial"/>
      <family val="2"/>
    </font>
    <font>
      <b/>
      <i/>
      <sz val="11"/>
      <color indexed="8"/>
      <name val="Calibri"/>
      <family val="2"/>
    </font>
    <font>
      <b/>
      <i/>
      <sz val="11"/>
      <name val="Arial"/>
      <family val="2"/>
    </font>
    <font>
      <i/>
      <sz val="11"/>
      <name val="Arial"/>
      <family val="2"/>
    </font>
    <font>
      <b/>
      <i/>
      <sz val="10"/>
      <color indexed="8"/>
      <name val="Arial"/>
      <family val="2"/>
    </font>
    <font>
      <b/>
      <i/>
      <sz val="11"/>
      <color indexed="8"/>
      <name val="Arial"/>
      <family val="2"/>
    </font>
    <font>
      <b/>
      <u/>
      <sz val="14"/>
      <color indexed="8"/>
      <name val="Arial"/>
      <family val="2"/>
    </font>
    <font>
      <b/>
      <sz val="10"/>
      <color indexed="8"/>
      <name val="Calibri"/>
      <family val="2"/>
    </font>
    <font>
      <i/>
      <u/>
      <sz val="11"/>
      <name val="Arial"/>
      <family val="2"/>
    </font>
    <font>
      <b/>
      <sz val="12"/>
      <name val="Trebuchet MS"/>
      <family val="2"/>
    </font>
    <font>
      <b/>
      <sz val="16"/>
      <name val="Trebuchet MS"/>
      <family val="2"/>
    </font>
    <font>
      <sz val="10"/>
      <name val="Trebuchet MS"/>
      <family val="2"/>
    </font>
    <font>
      <b/>
      <sz val="10"/>
      <name val="Trebuchet MS"/>
      <family val="2"/>
    </font>
    <font>
      <b/>
      <i/>
      <sz val="10"/>
      <name val="Trebuchet MS"/>
      <family val="2"/>
    </font>
    <font>
      <b/>
      <sz val="7"/>
      <color indexed="8"/>
      <name val="Calibri"/>
      <family val="2"/>
    </font>
    <font>
      <b/>
      <sz val="10"/>
      <color indexed="10"/>
      <name val="Arial"/>
      <family val="2"/>
    </font>
    <font>
      <b/>
      <sz val="8"/>
      <color indexed="10"/>
      <name val="Arial"/>
      <family val="2"/>
    </font>
    <font>
      <b/>
      <i/>
      <sz val="12"/>
      <name val="Trebuchet MS"/>
      <family val="2"/>
    </font>
    <font>
      <sz val="36"/>
      <name val="Arial"/>
      <family val="2"/>
    </font>
    <font>
      <sz val="28"/>
      <name val="Arial"/>
      <family val="2"/>
    </font>
    <font>
      <b/>
      <sz val="14"/>
      <color indexed="8"/>
      <name val="Arial"/>
      <family val="2"/>
    </font>
    <font>
      <b/>
      <i/>
      <sz val="10"/>
      <color indexed="8"/>
      <name val="Calibri"/>
      <family val="2"/>
    </font>
    <font>
      <i/>
      <sz val="10"/>
      <name val="Trebuchet MS"/>
      <family val="2"/>
    </font>
    <font>
      <b/>
      <sz val="8"/>
      <name val="Arial"/>
      <family val="2"/>
    </font>
    <font>
      <sz val="11"/>
      <color theme="1"/>
      <name val="Calibri"/>
      <family val="2"/>
      <scheme val="minor"/>
    </font>
    <font>
      <b/>
      <sz val="11"/>
      <color theme="1"/>
      <name val="Calibri"/>
      <family val="2"/>
      <scheme val="minor"/>
    </font>
    <font>
      <b/>
      <i/>
      <sz val="11"/>
      <color theme="1"/>
      <name val="Calibri"/>
      <family val="2"/>
      <scheme val="minor"/>
    </font>
    <font>
      <b/>
      <sz val="9"/>
      <color theme="1"/>
      <name val="Calibri"/>
      <family val="2"/>
      <scheme val="minor"/>
    </font>
    <font>
      <b/>
      <sz val="16"/>
      <color theme="1"/>
      <name val="Calibri"/>
      <family val="2"/>
      <scheme val="minor"/>
    </font>
    <font>
      <b/>
      <sz val="11"/>
      <color theme="1"/>
      <name val="Cambria"/>
      <family val="1"/>
      <scheme val="major"/>
    </font>
    <font>
      <b/>
      <i/>
      <sz val="10"/>
      <color theme="1"/>
      <name val="Cambria"/>
      <family val="1"/>
      <scheme val="major"/>
    </font>
    <font>
      <b/>
      <i/>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0"/>
      <name val="Calibri"/>
      <family val="2"/>
      <scheme val="minor"/>
    </font>
    <font>
      <b/>
      <sz val="10"/>
      <color theme="1"/>
      <name val="Cambria"/>
      <family val="1"/>
      <scheme val="major"/>
    </font>
    <font>
      <sz val="11"/>
      <color theme="1"/>
      <name val="Arial"/>
      <family val="2"/>
    </font>
    <font>
      <sz val="12"/>
      <color theme="1"/>
      <name val="Arial"/>
      <family val="2"/>
    </font>
    <font>
      <i/>
      <sz val="12"/>
      <name val="Arial"/>
      <family val="2"/>
    </font>
    <font>
      <sz val="12"/>
      <name val="Trebuchet MS"/>
      <family val="2"/>
    </font>
    <font>
      <b/>
      <sz val="11"/>
      <name val="Trebuchet MS"/>
      <family val="2"/>
    </font>
    <font>
      <b/>
      <sz val="11"/>
      <color theme="1"/>
      <name val="Arial"/>
      <family val="2"/>
    </font>
    <font>
      <i/>
      <sz val="11"/>
      <name val="Trebuchet MS"/>
      <family val="2"/>
    </font>
    <font>
      <sz val="14"/>
      <name val="Arial"/>
      <family val="2"/>
    </font>
    <font>
      <u/>
      <sz val="8.6"/>
      <color theme="10"/>
      <name val="Arial"/>
      <family val="2"/>
    </font>
    <font>
      <i/>
      <sz val="11"/>
      <color theme="1"/>
      <name val="Arial"/>
      <family val="2"/>
    </font>
    <font>
      <u/>
      <sz val="10"/>
      <name val="Arial"/>
      <family val="2"/>
    </font>
    <font>
      <sz val="10"/>
      <color indexed="8"/>
      <name val="Arial"/>
      <family val="2"/>
    </font>
    <font>
      <b/>
      <i/>
      <u/>
      <sz val="11"/>
      <name val="Arial"/>
      <family val="2"/>
    </font>
    <font>
      <sz val="11"/>
      <color rgb="FFFF0000"/>
      <name val="Arial"/>
      <family val="2"/>
    </font>
    <font>
      <sz val="12"/>
      <color indexed="8"/>
      <name val="Arial"/>
      <family val="2"/>
    </font>
    <font>
      <b/>
      <sz val="14"/>
      <name val="Trebuchet MS"/>
      <family val="2"/>
    </font>
    <font>
      <sz val="11"/>
      <color rgb="FFFF0000"/>
      <name val="Calibri"/>
      <family val="2"/>
      <scheme val="minor"/>
    </font>
    <font>
      <b/>
      <i/>
      <u/>
      <sz val="12"/>
      <color rgb="FFFF0000"/>
      <name val="Arial"/>
      <family val="2"/>
    </font>
    <font>
      <sz val="10"/>
      <color rgb="FFFF0000"/>
      <name val="Arial"/>
      <family val="2"/>
    </font>
    <font>
      <b/>
      <u/>
      <sz val="12"/>
      <color rgb="FFFF0000"/>
      <name val="Arial"/>
      <family val="2"/>
    </font>
    <font>
      <b/>
      <sz val="11"/>
      <color rgb="FFFF0000"/>
      <name val="Arial"/>
      <family val="2"/>
    </font>
    <font>
      <b/>
      <sz val="10"/>
      <color rgb="FFFF0000"/>
      <name val="Arial"/>
      <family val="2"/>
    </font>
    <font>
      <sz val="16"/>
      <name val="Wingdings"/>
      <charset val="2"/>
    </font>
    <font>
      <b/>
      <sz val="16"/>
      <color rgb="FF00B0F0"/>
      <name val="Bookman Old Style"/>
      <family val="1"/>
    </font>
    <font>
      <sz val="14"/>
      <color theme="1"/>
      <name val="Arial"/>
      <family val="2"/>
    </font>
    <font>
      <sz val="12"/>
      <color theme="1"/>
      <name val="Calibri"/>
      <family val="2"/>
      <scheme val="minor"/>
    </font>
    <font>
      <b/>
      <sz val="11"/>
      <name val="Calibri"/>
      <family val="2"/>
      <scheme val="minor"/>
    </font>
    <font>
      <sz val="11"/>
      <name val="Calibri"/>
      <family val="2"/>
    </font>
    <font>
      <sz val="10"/>
      <name val="Arial"/>
    </font>
    <font>
      <b/>
      <sz val="14"/>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s>
  <cellStyleXfs count="15">
    <xf numFmtId="0" fontId="0" fillId="0" borderId="0"/>
    <xf numFmtId="0" fontId="49" fillId="0" borderId="0"/>
    <xf numFmtId="0" fontId="49" fillId="0" borderId="0"/>
    <xf numFmtId="0" fontId="9" fillId="0" borderId="0"/>
    <xf numFmtId="0" fontId="9" fillId="0" borderId="0"/>
    <xf numFmtId="0" fontId="9" fillId="0" borderId="0"/>
    <xf numFmtId="0" fontId="3" fillId="0" borderId="0"/>
    <xf numFmtId="0" fontId="3" fillId="0" borderId="0"/>
    <xf numFmtId="0" fontId="70" fillId="0" borderId="0" applyNumberFormat="0" applyFill="0" applyBorder="0" applyAlignment="0" applyProtection="0">
      <alignment vertical="top"/>
      <protection locked="0"/>
    </xf>
    <xf numFmtId="0" fontId="2" fillId="0" borderId="0"/>
    <xf numFmtId="0" fontId="2" fillId="0" borderId="0"/>
    <xf numFmtId="0" fontId="9" fillId="0" borderId="0"/>
    <xf numFmtId="0" fontId="2" fillId="0" borderId="0"/>
    <xf numFmtId="0" fontId="2" fillId="0" borderId="0"/>
    <xf numFmtId="9" fontId="90" fillId="0" borderId="0" applyFont="0" applyFill="0" applyBorder="0" applyAlignment="0" applyProtection="0"/>
  </cellStyleXfs>
  <cellXfs count="1223">
    <xf numFmtId="0" fontId="0" fillId="0" borderId="0" xfId="0"/>
    <xf numFmtId="0" fontId="4" fillId="0" borderId="0" xfId="0" applyFont="1" applyAlignment="1">
      <alignment horizontal="center"/>
    </xf>
    <xf numFmtId="0" fontId="4" fillId="0" borderId="1" xfId="0" applyFont="1" applyBorder="1" applyAlignment="1">
      <alignment horizontal="center" vertical="top" wrapText="1"/>
    </xf>
    <xf numFmtId="0" fontId="4" fillId="0" borderId="2" xfId="0" applyFont="1" applyBorder="1" applyAlignment="1">
      <alignment horizontal="center"/>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0" fillId="0" borderId="2" xfId="0" applyBorder="1" applyAlignment="1">
      <alignment horizontal="center"/>
    </xf>
    <xf numFmtId="0" fontId="0" fillId="0" borderId="2" xfId="0" applyBorder="1"/>
    <xf numFmtId="0" fontId="0" fillId="0" borderId="0" xfId="0" applyFill="1" applyBorder="1" applyAlignment="1">
      <alignment horizontal="left"/>
    </xf>
    <xf numFmtId="0" fontId="4" fillId="0" borderId="0" xfId="0" applyFont="1" applyBorder="1" applyAlignment="1">
      <alignment horizontal="center"/>
    </xf>
    <xf numFmtId="0" fontId="0" fillId="0" borderId="0" xfId="0" applyBorder="1"/>
    <xf numFmtId="0" fontId="8" fillId="0" borderId="0" xfId="0" applyFont="1"/>
    <xf numFmtId="0" fontId="4" fillId="0" borderId="0" xfId="0" applyFont="1"/>
    <xf numFmtId="0" fontId="9" fillId="0" borderId="0" xfId="0" applyFont="1"/>
    <xf numFmtId="0" fontId="4" fillId="0" borderId="0" xfId="0" applyFont="1" applyBorder="1" applyAlignment="1">
      <alignment horizontal="right"/>
    </xf>
    <xf numFmtId="0" fontId="9" fillId="0" borderId="2" xfId="0" applyFont="1" applyBorder="1" applyAlignment="1">
      <alignment horizontal="center"/>
    </xf>
    <xf numFmtId="0" fontId="9" fillId="0" borderId="2" xfId="0" applyFont="1" applyBorder="1"/>
    <xf numFmtId="0" fontId="9" fillId="0" borderId="0" xfId="0" applyFont="1" applyFill="1" applyBorder="1" applyAlignment="1">
      <alignment horizontal="left"/>
    </xf>
    <xf numFmtId="0" fontId="9" fillId="0" borderId="0" xfId="0" applyFont="1" applyBorder="1"/>
    <xf numFmtId="0" fontId="11" fillId="0" borderId="0" xfId="0" applyFont="1" applyAlignment="1">
      <alignment horizontal="center"/>
    </xf>
    <xf numFmtId="0" fontId="11" fillId="0" borderId="0" xfId="0" applyFont="1" applyBorder="1" applyAlignment="1">
      <alignment horizontal="center"/>
    </xf>
    <xf numFmtId="0" fontId="9" fillId="0" borderId="0" xfId="0" applyFont="1" applyBorder="1" applyAlignment="1">
      <alignment horizontal="left"/>
    </xf>
    <xf numFmtId="0" fontId="4" fillId="0" borderId="6" xfId="0" applyFont="1" applyFill="1" applyBorder="1" applyAlignment="1">
      <alignment horizontal="center" vertical="top" wrapText="1"/>
    </xf>
    <xf numFmtId="0" fontId="4" fillId="0" borderId="2" xfId="0" applyFont="1" applyBorder="1"/>
    <xf numFmtId="0" fontId="4" fillId="0" borderId="0" xfId="0" applyFont="1" applyBorder="1"/>
    <xf numFmtId="0" fontId="4" fillId="0" borderId="0" xfId="0" applyFont="1" applyAlignment="1">
      <alignment horizontal="left"/>
    </xf>
    <xf numFmtId="0" fontId="4" fillId="0" borderId="0" xfId="0" applyFont="1" applyAlignment="1">
      <alignment horizontal="right"/>
    </xf>
    <xf numFmtId="0" fontId="4" fillId="0" borderId="1" xfId="0" applyFont="1" applyFill="1" applyBorder="1" applyAlignment="1">
      <alignment horizontal="center" vertical="top" wrapText="1"/>
    </xf>
    <xf numFmtId="0" fontId="9" fillId="0" borderId="0" xfId="0" applyFont="1" applyBorder="1" applyAlignment="1">
      <alignment vertical="top"/>
    </xf>
    <xf numFmtId="0" fontId="4" fillId="0" borderId="0" xfId="0" applyFont="1" applyAlignment="1"/>
    <xf numFmtId="0" fontId="9" fillId="0" borderId="0" xfId="0" applyFont="1" applyAlignment="1">
      <alignment vertical="top" wrapText="1"/>
    </xf>
    <xf numFmtId="0" fontId="9" fillId="0" borderId="2" xfId="0" applyFont="1" applyBorder="1" applyAlignment="1">
      <alignment vertical="top" wrapText="1"/>
    </xf>
    <xf numFmtId="0" fontId="4" fillId="0" borderId="2" xfId="0" applyFont="1" applyBorder="1" applyAlignment="1">
      <alignment vertical="top" wrapText="1"/>
    </xf>
    <xf numFmtId="0" fontId="8" fillId="0" borderId="0" xfId="0" applyFont="1" applyAlignment="1">
      <alignment horizontal="center"/>
    </xf>
    <xf numFmtId="0" fontId="5" fillId="0" borderId="0" xfId="0" applyFont="1" applyAlignment="1">
      <alignment horizontal="right"/>
    </xf>
    <xf numFmtId="0" fontId="9" fillId="0" borderId="0" xfId="0" applyFont="1" applyBorder="1" applyAlignment="1">
      <alignment horizontal="left" wrapText="1"/>
    </xf>
    <xf numFmtId="0" fontId="5" fillId="0" borderId="0" xfId="0" applyFont="1" applyAlignment="1"/>
    <xf numFmtId="0" fontId="13" fillId="0" borderId="0" xfId="0" applyFont="1" applyAlignment="1"/>
    <xf numFmtId="0" fontId="14" fillId="0" borderId="0" xfId="0" applyFont="1" applyAlignment="1"/>
    <xf numFmtId="0" fontId="7" fillId="0" borderId="0" xfId="0" applyFont="1" applyAlignment="1">
      <alignment horizontal="center" wrapText="1"/>
    </xf>
    <xf numFmtId="0" fontId="7" fillId="0" borderId="0" xfId="0" applyFont="1" applyAlignment="1">
      <alignment horizontal="center"/>
    </xf>
    <xf numFmtId="0" fontId="15" fillId="0" borderId="0" xfId="0" applyFont="1"/>
    <xf numFmtId="0" fontId="17" fillId="0" borderId="2" xfId="0" applyFont="1" applyBorder="1" applyAlignment="1">
      <alignment horizontal="center" vertical="top" wrapText="1"/>
    </xf>
    <xf numFmtId="0" fontId="15" fillId="0" borderId="2" xfId="0" applyFont="1" applyBorder="1"/>
    <xf numFmtId="0" fontId="15" fillId="0" borderId="2" xfId="0" applyFont="1" applyBorder="1" applyAlignment="1">
      <alignment horizontal="center"/>
    </xf>
    <xf numFmtId="0" fontId="17" fillId="0" borderId="0" xfId="0" applyFont="1"/>
    <xf numFmtId="0" fontId="15" fillId="0" borderId="0" xfId="0" applyFont="1" applyBorder="1"/>
    <xf numFmtId="0" fontId="15" fillId="0" borderId="0" xfId="0" applyFont="1" applyAlignment="1">
      <alignment horizontal="center" vertical="top" wrapText="1"/>
    </xf>
    <xf numFmtId="0" fontId="15" fillId="0" borderId="0" xfId="0" applyFont="1" applyAlignment="1">
      <alignment vertical="top" wrapText="1"/>
    </xf>
    <xf numFmtId="0" fontId="15" fillId="0" borderId="2" xfId="0" applyFont="1" applyBorder="1" applyAlignment="1">
      <alignment horizontal="center" vertical="top" wrapText="1"/>
    </xf>
    <xf numFmtId="0" fontId="15" fillId="0" borderId="2" xfId="0" applyFont="1" applyBorder="1" applyAlignment="1">
      <alignment vertical="top" wrapText="1"/>
    </xf>
    <xf numFmtId="0" fontId="17" fillId="0" borderId="2" xfId="0" applyFont="1" applyFill="1" applyBorder="1" applyAlignment="1">
      <alignment vertical="top" wrapText="1"/>
    </xf>
    <xf numFmtId="0" fontId="15" fillId="0" borderId="0" xfId="0" applyFont="1" applyBorder="1" applyAlignment="1">
      <alignment vertical="top" wrapText="1"/>
    </xf>
    <xf numFmtId="0" fontId="17" fillId="0" borderId="0" xfId="0" applyFont="1" applyFill="1" applyBorder="1" applyAlignment="1">
      <alignment vertical="top" wrapText="1"/>
    </xf>
    <xf numFmtId="0" fontId="15" fillId="0" borderId="0" xfId="0" applyFont="1" applyBorder="1" applyAlignment="1">
      <alignment horizontal="center" vertical="top" wrapText="1"/>
    </xf>
    <xf numFmtId="0" fontId="18" fillId="0" borderId="0" xfId="0" applyFont="1" applyAlignment="1">
      <alignment horizontal="center" vertical="top" wrapText="1"/>
    </xf>
    <xf numFmtId="0" fontId="12" fillId="0" borderId="2" xfId="0" applyFont="1" applyBorder="1" applyAlignment="1">
      <alignment horizontal="center" vertical="top" wrapText="1"/>
    </xf>
    <xf numFmtId="0" fontId="12" fillId="0" borderId="0" xfId="0" applyFont="1"/>
    <xf numFmtId="0" fontId="19" fillId="0" borderId="2" xfId="0" applyFont="1" applyBorder="1" applyAlignment="1">
      <alignment horizontal="center" vertical="top" wrapText="1"/>
    </xf>
    <xf numFmtId="0" fontId="19" fillId="0" borderId="2" xfId="0" applyFont="1" applyBorder="1" applyAlignment="1">
      <alignment horizontal="center" vertical="top"/>
    </xf>
    <xf numFmtId="0" fontId="4" fillId="0" borderId="2" xfId="0" applyFont="1" applyBorder="1" applyAlignment="1">
      <alignment horizontal="center" vertical="top"/>
    </xf>
    <xf numFmtId="0" fontId="19" fillId="0" borderId="0" xfId="0" applyFont="1"/>
    <xf numFmtId="0" fontId="9" fillId="0" borderId="0" xfId="0" quotePrefix="1" applyFont="1" applyBorder="1" applyAlignment="1">
      <alignment horizontal="center"/>
    </xf>
    <xf numFmtId="0" fontId="21" fillId="0" borderId="0" xfId="1" applyFont="1"/>
    <xf numFmtId="0" fontId="22" fillId="0" borderId="2" xfId="1" applyFont="1" applyBorder="1" applyAlignment="1">
      <alignment horizontal="center" vertical="top" wrapText="1"/>
    </xf>
    <xf numFmtId="0" fontId="49" fillId="0" borderId="0" xfId="1"/>
    <xf numFmtId="0" fontId="49" fillId="0" borderId="0" xfId="1" applyAlignment="1">
      <alignment horizontal="left"/>
    </xf>
    <xf numFmtId="0" fontId="23" fillId="0" borderId="0" xfId="1" applyFont="1" applyAlignment="1">
      <alignment horizontal="left"/>
    </xf>
    <xf numFmtId="0" fontId="49" fillId="0" borderId="7" xfId="1" applyBorder="1" applyAlignment="1">
      <alignment horizontal="center"/>
    </xf>
    <xf numFmtId="0" fontId="20" fillId="0" borderId="0" xfId="1" applyFont="1"/>
    <xf numFmtId="0" fontId="20" fillId="0" borderId="0" xfId="1" applyFont="1" applyAlignment="1">
      <alignment horizontal="center"/>
    </xf>
    <xf numFmtId="0" fontId="49" fillId="0" borderId="0" xfId="1" applyBorder="1"/>
    <xf numFmtId="0" fontId="4" fillId="0" borderId="0" xfId="0" applyFont="1" applyAlignment="1">
      <alignment horizontal="left" vertical="top" wrapText="1"/>
    </xf>
    <xf numFmtId="0" fontId="4" fillId="0" borderId="0" xfId="0" applyFont="1" applyAlignment="1">
      <alignment vertical="top" wrapText="1"/>
    </xf>
    <xf numFmtId="0" fontId="24" fillId="0" borderId="3" xfId="1" applyFont="1" applyBorder="1" applyAlignment="1">
      <alignment horizontal="center" vertical="top" wrapText="1"/>
    </xf>
    <xf numFmtId="0" fontId="24" fillId="0" borderId="2" xfId="1" applyFont="1" applyBorder="1" applyAlignment="1">
      <alignment horizontal="center" vertical="top" wrapText="1"/>
    </xf>
    <xf numFmtId="0" fontId="20" fillId="0" borderId="0" xfId="1" applyFont="1" applyBorder="1" applyAlignment="1">
      <alignment horizontal="left"/>
    </xf>
    <xf numFmtId="0" fontId="9" fillId="0" borderId="0" xfId="3"/>
    <xf numFmtId="0" fontId="7" fillId="0" borderId="0" xfId="3" applyFont="1" applyAlignment="1">
      <alignment horizontal="center"/>
    </xf>
    <xf numFmtId="0" fontId="6" fillId="0" borderId="0" xfId="3" applyFont="1"/>
    <xf numFmtId="0" fontId="4" fillId="0" borderId="2" xfId="3" applyFont="1" applyBorder="1" applyAlignment="1">
      <alignment horizontal="center"/>
    </xf>
    <xf numFmtId="0" fontId="4" fillId="0" borderId="2" xfId="3" applyFont="1" applyBorder="1" applyAlignment="1">
      <alignment horizontal="center" vertical="top" wrapText="1"/>
    </xf>
    <xf numFmtId="0" fontId="4" fillId="0" borderId="4" xfId="3" applyFont="1" applyBorder="1" applyAlignment="1">
      <alignment horizontal="center" vertical="top" wrapText="1"/>
    </xf>
    <xf numFmtId="0" fontId="9" fillId="0" borderId="0" xfId="3" applyFill="1" applyBorder="1" applyAlignment="1">
      <alignment horizontal="left"/>
    </xf>
    <xf numFmtId="0" fontId="4" fillId="0" borderId="0" xfId="3" applyFont="1" applyBorder="1" applyAlignment="1">
      <alignment horizontal="center"/>
    </xf>
    <xf numFmtId="0" fontId="9" fillId="0" borderId="0" xfId="3" applyBorder="1"/>
    <xf numFmtId="0" fontId="8" fillId="0" borderId="0" xfId="3" applyFont="1"/>
    <xf numFmtId="0" fontId="4" fillId="0" borderId="0" xfId="3" applyFont="1"/>
    <xf numFmtId="0" fontId="5" fillId="0" borderId="0" xfId="3" applyFont="1" applyAlignment="1"/>
    <xf numFmtId="0" fontId="19" fillId="0" borderId="7" xfId="0" applyFont="1" applyBorder="1" applyAlignment="1"/>
    <xf numFmtId="0" fontId="4" fillId="0" borderId="6" xfId="0" applyFont="1" applyBorder="1" applyAlignment="1">
      <alignment horizontal="center" vertical="top" wrapText="1"/>
    </xf>
    <xf numFmtId="0" fontId="0" fillId="0" borderId="0" xfId="0" applyAlignment="1">
      <alignment horizontal="left"/>
    </xf>
    <xf numFmtId="0" fontId="5" fillId="0" borderId="0" xfId="0" applyFont="1" applyAlignment="1">
      <alignment horizontal="center"/>
    </xf>
    <xf numFmtId="0" fontId="4" fillId="0" borderId="9" xfId="0" applyFont="1" applyFill="1" applyBorder="1" applyAlignment="1">
      <alignment horizontal="center" vertical="top" wrapText="1"/>
    </xf>
    <xf numFmtId="0" fontId="9" fillId="0" borderId="2" xfId="0" applyFont="1" applyBorder="1" applyAlignment="1">
      <alignment horizontal="center" vertical="center" wrapText="1"/>
    </xf>
    <xf numFmtId="0" fontId="8" fillId="0" borderId="0" xfId="0" applyFont="1" applyAlignment="1"/>
    <xf numFmtId="0" fontId="21" fillId="0" borderId="2" xfId="1" applyFont="1" applyBorder="1"/>
    <xf numFmtId="0" fontId="21" fillId="0" borderId="0" xfId="1" applyFont="1" applyBorder="1"/>
    <xf numFmtId="0" fontId="4" fillId="0" borderId="10" xfId="0" applyFont="1" applyFill="1" applyBorder="1" applyAlignment="1">
      <alignment horizontal="center" vertical="top" wrapText="1"/>
    </xf>
    <xf numFmtId="0" fontId="19" fillId="0" borderId="0" xfId="0" applyFont="1" applyBorder="1" applyAlignment="1"/>
    <xf numFmtId="0" fontId="7" fillId="0" borderId="0" xfId="0" applyFont="1" applyAlignment="1"/>
    <xf numFmtId="0" fontId="12" fillId="0" borderId="0" xfId="0" applyFont="1" applyBorder="1"/>
    <xf numFmtId="0" fontId="26" fillId="0" borderId="0" xfId="1" applyFont="1"/>
    <xf numFmtId="0" fontId="49" fillId="0" borderId="2" xfId="1" applyBorder="1" applyAlignment="1">
      <alignment horizontal="center"/>
    </xf>
    <xf numFmtId="0" fontId="15" fillId="0" borderId="0" xfId="0" applyFont="1" applyBorder="1" applyAlignment="1"/>
    <xf numFmtId="0" fontId="21" fillId="0" borderId="2" xfId="1" applyFont="1" applyBorder="1" applyAlignment="1">
      <alignment horizontal="center"/>
    </xf>
    <xf numFmtId="0" fontId="4" fillId="0" borderId="0" xfId="3" applyFont="1" applyBorder="1"/>
    <xf numFmtId="0" fontId="20" fillId="0" borderId="0" xfId="1" applyFont="1" applyBorder="1" applyAlignment="1">
      <alignment horizontal="center"/>
    </xf>
    <xf numFmtId="0" fontId="8" fillId="0" borderId="0" xfId="0" applyFont="1" applyBorder="1"/>
    <xf numFmtId="0" fontId="22" fillId="0" borderId="3" xfId="1" applyFont="1" applyBorder="1" applyAlignment="1">
      <alignment horizontal="center" vertical="top" wrapText="1"/>
    </xf>
    <xf numFmtId="0" fontId="8" fillId="0" borderId="2" xfId="0" applyFont="1" applyBorder="1"/>
    <xf numFmtId="0" fontId="4" fillId="0" borderId="0" xfId="0" applyFont="1" applyAlignment="1">
      <alignment horizontal="center" vertical="top" wrapText="1"/>
    </xf>
    <xf numFmtId="0" fontId="13" fillId="0" borderId="0" xfId="0" applyFont="1" applyAlignment="1">
      <alignment horizontal="center"/>
    </xf>
    <xf numFmtId="0" fontId="9" fillId="0" borderId="0" xfId="0" applyFont="1" applyAlignment="1">
      <alignment horizontal="center"/>
    </xf>
    <xf numFmtId="0" fontId="8" fillId="0" borderId="0" xfId="3" applyFont="1" applyAlignment="1">
      <alignment horizontal="center"/>
    </xf>
    <xf numFmtId="0" fontId="20" fillId="0" borderId="2" xfId="1" applyFont="1" applyBorder="1" applyAlignment="1">
      <alignment horizontal="center"/>
    </xf>
    <xf numFmtId="0" fontId="20" fillId="0" borderId="0" xfId="1" applyFont="1" applyAlignment="1">
      <alignment horizontal="center" vertical="top" wrapText="1"/>
    </xf>
    <xf numFmtId="0" fontId="20" fillId="0" borderId="2" xfId="1" applyFont="1" applyBorder="1" applyAlignment="1">
      <alignment horizontal="center" vertical="top" wrapText="1"/>
    </xf>
    <xf numFmtId="0" fontId="19" fillId="0" borderId="0" xfId="0" applyFont="1" applyBorder="1" applyAlignment="1">
      <alignment horizontal="center"/>
    </xf>
    <xf numFmtId="0" fontId="8" fillId="0" borderId="7" xfId="0" applyFont="1" applyBorder="1" applyAlignment="1"/>
    <xf numFmtId="0" fontId="4" fillId="0" borderId="10" xfId="3" applyFont="1" applyFill="1" applyBorder="1" applyAlignment="1">
      <alignment horizontal="center" vertical="top" wrapText="1"/>
    </xf>
    <xf numFmtId="0" fontId="9" fillId="0" borderId="0" xfId="3" applyAlignment="1">
      <alignment horizontal="left"/>
    </xf>
    <xf numFmtId="0" fontId="8" fillId="0" borderId="0" xfId="3" applyFont="1" applyAlignment="1">
      <alignment vertical="top" wrapText="1"/>
    </xf>
    <xf numFmtId="0" fontId="16" fillId="0" borderId="0" xfId="0" applyFont="1" applyAlignment="1">
      <alignment horizontal="left"/>
    </xf>
    <xf numFmtId="0" fontId="4" fillId="0" borderId="8" xfId="0" applyFont="1" applyBorder="1" applyAlignment="1">
      <alignment horizontal="center" vertical="top" wrapText="1"/>
    </xf>
    <xf numFmtId="0" fontId="9" fillId="0" borderId="0" xfId="1" applyFont="1"/>
    <xf numFmtId="0" fontId="7" fillId="0" borderId="0" xfId="1" applyFont="1" applyAlignment="1">
      <alignment horizontal="center"/>
    </xf>
    <xf numFmtId="0" fontId="4" fillId="0" borderId="2" xfId="1" applyFont="1" applyBorder="1" applyAlignment="1">
      <alignment horizontal="center" vertical="top" wrapText="1"/>
    </xf>
    <xf numFmtId="0" fontId="11" fillId="0" borderId="0" xfId="1" applyFont="1"/>
    <xf numFmtId="0" fontId="4" fillId="0" borderId="2" xfId="1" applyFont="1" applyBorder="1"/>
    <xf numFmtId="0" fontId="19" fillId="0" borderId="2" xfId="1" applyFont="1" applyBorder="1" applyAlignment="1">
      <alignment horizontal="center"/>
    </xf>
    <xf numFmtId="0" fontId="19" fillId="0" borderId="2" xfId="0" applyFont="1" applyBorder="1" applyAlignment="1">
      <alignment horizontal="center"/>
    </xf>
    <xf numFmtId="0" fontId="27" fillId="0" borderId="2" xfId="0" applyFont="1" applyBorder="1" applyAlignment="1">
      <alignment horizontal="center" vertical="top" wrapText="1"/>
    </xf>
    <xf numFmtId="0" fontId="28" fillId="0" borderId="0" xfId="0" applyFont="1" applyAlignment="1">
      <alignment vertical="top" wrapText="1"/>
    </xf>
    <xf numFmtId="0" fontId="29" fillId="0" borderId="3" xfId="1" applyFont="1" applyBorder="1" applyAlignment="1">
      <alignment horizontal="center" vertical="top" wrapText="1"/>
    </xf>
    <xf numFmtId="0" fontId="26" fillId="0" borderId="0" xfId="1" applyFont="1" applyAlignment="1">
      <alignment horizontal="center"/>
    </xf>
    <xf numFmtId="0" fontId="30" fillId="0" borderId="10" xfId="1" applyFont="1" applyBorder="1" applyAlignment="1">
      <alignment horizontal="center" wrapText="1"/>
    </xf>
    <xf numFmtId="0" fontId="30" fillId="0" borderId="1" xfId="1" applyFont="1" applyBorder="1" applyAlignment="1">
      <alignment horizontal="center"/>
    </xf>
    <xf numFmtId="0" fontId="4" fillId="0" borderId="11" xfId="3" applyFont="1" applyFill="1" applyBorder="1" applyAlignment="1">
      <alignment horizontal="center" vertical="top" wrapText="1"/>
    </xf>
    <xf numFmtId="0" fontId="9" fillId="0" borderId="2" xfId="0" applyFont="1" applyBorder="1" applyAlignment="1">
      <alignment horizontal="center" vertical="center"/>
    </xf>
    <xf numFmtId="0" fontId="4" fillId="0" borderId="0" xfId="0" applyFont="1" applyBorder="1" applyAlignment="1"/>
    <xf numFmtId="0" fontId="17" fillId="0" borderId="0" xfId="0" applyFont="1" applyAlignment="1">
      <alignment horizontal="right" vertical="top" wrapText="1"/>
    </xf>
    <xf numFmtId="0" fontId="0" fillId="0" borderId="0" xfId="0" applyAlignment="1">
      <alignment horizontal="center"/>
    </xf>
    <xf numFmtId="0" fontId="8" fillId="0" borderId="0" xfId="0" applyFont="1" applyBorder="1" applyAlignment="1"/>
    <xf numFmtId="0" fontId="24" fillId="0" borderId="5" xfId="1" applyFont="1" applyBorder="1" applyAlignment="1">
      <alignment horizontal="center" vertical="top" wrapText="1"/>
    </xf>
    <xf numFmtId="0" fontId="17" fillId="0" borderId="0" xfId="0" applyFont="1" applyAlignment="1">
      <alignment horizontal="center"/>
    </xf>
    <xf numFmtId="0" fontId="32" fillId="0" borderId="0" xfId="1" applyFont="1" applyAlignment="1">
      <alignment horizontal="center"/>
    </xf>
    <xf numFmtId="0" fontId="9" fillId="0" borderId="0" xfId="3" applyFont="1"/>
    <xf numFmtId="0" fontId="4" fillId="0" borderId="2" xfId="1" applyFont="1" applyBorder="1" applyAlignment="1">
      <alignment horizontal="center"/>
    </xf>
    <xf numFmtId="0" fontId="9" fillId="0" borderId="0" xfId="4"/>
    <xf numFmtId="0" fontId="8" fillId="0" borderId="0" xfId="4" applyFont="1" applyAlignment="1"/>
    <xf numFmtId="0" fontId="14" fillId="0" borderId="0" xfId="4" applyFont="1" applyAlignment="1"/>
    <xf numFmtId="0" fontId="6" fillId="0" borderId="0" xfId="4" applyFont="1"/>
    <xf numFmtId="0" fontId="19" fillId="0" borderId="2" xfId="4" applyFont="1" applyBorder="1" applyAlignment="1">
      <alignment horizontal="center" vertical="top" wrapText="1"/>
    </xf>
    <xf numFmtId="0" fontId="19" fillId="0" borderId="0" xfId="4" applyFont="1"/>
    <xf numFmtId="0" fontId="19" fillId="0" borderId="2" xfId="4" applyFont="1" applyBorder="1"/>
    <xf numFmtId="0" fontId="19" fillId="0" borderId="0" xfId="4" applyFont="1" applyBorder="1"/>
    <xf numFmtId="0" fontId="19" fillId="0" borderId="5" xfId="4" applyFont="1" applyBorder="1" applyAlignment="1">
      <alignment horizontal="center" vertical="top" wrapText="1"/>
    </xf>
    <xf numFmtId="0" fontId="19" fillId="0" borderId="9" xfId="4" applyFont="1" applyBorder="1" applyAlignment="1">
      <alignment horizontal="center" vertical="top" wrapText="1"/>
    </xf>
    <xf numFmtId="0" fontId="19" fillId="0" borderId="6" xfId="4" applyFont="1" applyBorder="1" applyAlignment="1">
      <alignment horizontal="center" vertical="top" wrapText="1"/>
    </xf>
    <xf numFmtId="0" fontId="4" fillId="0" borderId="0" xfId="4" applyFont="1"/>
    <xf numFmtId="0" fontId="19" fillId="0" borderId="2" xfId="4" applyFont="1" applyBorder="1" applyAlignment="1">
      <alignment horizontal="center"/>
    </xf>
    <xf numFmtId="0" fontId="4" fillId="0" borderId="2" xfId="4" applyFont="1" applyBorder="1"/>
    <xf numFmtId="0" fontId="4" fillId="0" borderId="2" xfId="4" applyFont="1" applyBorder="1" applyAlignment="1">
      <alignment horizontal="center"/>
    </xf>
    <xf numFmtId="0" fontId="4" fillId="0" borderId="2" xfId="4" applyFont="1" applyBorder="1" applyAlignment="1">
      <alignment horizontal="left"/>
    </xf>
    <xf numFmtId="0" fontId="9" fillId="0" borderId="2" xfId="4" applyBorder="1"/>
    <xf numFmtId="0" fontId="4" fillId="0" borderId="2" xfId="4" applyFont="1" applyBorder="1" applyAlignment="1">
      <alignment horizontal="left" wrapText="1"/>
    </xf>
    <xf numFmtId="0" fontId="9" fillId="0" borderId="0" xfId="4" applyFill="1" applyBorder="1" applyAlignment="1">
      <alignment horizontal="left"/>
    </xf>
    <xf numFmtId="0" fontId="9" fillId="0" borderId="0" xfId="4" applyAlignment="1">
      <alignment horizontal="left"/>
    </xf>
    <xf numFmtId="0" fontId="8" fillId="0" borderId="0" xfId="4" applyFont="1"/>
    <xf numFmtId="0" fontId="15" fillId="0" borderId="2" xfId="5" applyFont="1" applyBorder="1" applyAlignment="1">
      <alignment horizontal="left" vertical="top" wrapText="1"/>
    </xf>
    <xf numFmtId="0" fontId="15" fillId="0" borderId="2" xfId="5" applyFont="1" applyBorder="1" applyAlignment="1">
      <alignment horizontal="center" vertical="top" wrapText="1"/>
    </xf>
    <xf numFmtId="0" fontId="51" fillId="0" borderId="0" xfId="0" applyFont="1" applyAlignment="1">
      <alignment horizontal="center"/>
    </xf>
    <xf numFmtId="0" fontId="35" fillId="0" borderId="0" xfId="0" applyFont="1" applyAlignment="1">
      <alignment horizontal="center"/>
    </xf>
    <xf numFmtId="0" fontId="36" fillId="0" borderId="0" xfId="0" applyFont="1"/>
    <xf numFmtId="0" fontId="37" fillId="0" borderId="0" xfId="0" applyFont="1" applyBorder="1" applyAlignment="1"/>
    <xf numFmtId="0" fontId="37" fillId="0" borderId="1" xfId="0" applyFont="1" applyBorder="1" applyAlignment="1">
      <alignment vertical="top" wrapText="1"/>
    </xf>
    <xf numFmtId="0" fontId="38" fillId="0" borderId="2" xfId="0" quotePrefix="1" applyFont="1" applyBorder="1" applyAlignment="1">
      <alignment horizontal="center" vertical="top" wrapText="1"/>
    </xf>
    <xf numFmtId="0" fontId="52" fillId="0" borderId="0" xfId="0" applyFont="1"/>
    <xf numFmtId="0" fontId="4" fillId="0" borderId="0" xfId="1" applyFont="1"/>
    <xf numFmtId="0" fontId="4" fillId="0" borderId="0" xfId="1" applyFont="1" applyAlignment="1">
      <alignment horizontal="center" vertical="top" wrapText="1"/>
    </xf>
    <xf numFmtId="0" fontId="4" fillId="0" borderId="0" xfId="1" applyFont="1" applyAlignment="1">
      <alignment horizontal="center"/>
    </xf>
    <xf numFmtId="0" fontId="19" fillId="0" borderId="0" xfId="1" applyFont="1" applyAlignment="1">
      <alignment horizontal="left"/>
    </xf>
    <xf numFmtId="0" fontId="8" fillId="0" borderId="0" xfId="1" applyFont="1"/>
    <xf numFmtId="0" fontId="4" fillId="0" borderId="0" xfId="1" applyFont="1" applyAlignment="1"/>
    <xf numFmtId="0" fontId="4" fillId="0" borderId="7" xfId="1" applyFont="1" applyBorder="1" applyAlignment="1"/>
    <xf numFmtId="0" fontId="4" fillId="0" borderId="0" xfId="1" applyFont="1" applyBorder="1" applyAlignment="1"/>
    <xf numFmtId="0" fontId="4" fillId="0" borderId="0" xfId="1" applyFont="1" applyBorder="1"/>
    <xf numFmtId="0" fontId="4" fillId="0" borderId="0" xfId="1" applyFont="1" applyBorder="1" applyAlignment="1">
      <alignment horizontal="center" vertical="top" wrapText="1"/>
    </xf>
    <xf numFmtId="0" fontId="17" fillId="0" borderId="0" xfId="1" applyFont="1" applyBorder="1" applyAlignment="1">
      <alignment horizontal="left"/>
    </xf>
    <xf numFmtId="0" fontId="38" fillId="0" borderId="2" xfId="0" applyFont="1" applyBorder="1" applyAlignment="1">
      <alignment horizontal="center" vertical="top" wrapText="1"/>
    </xf>
    <xf numFmtId="0" fontId="4" fillId="0" borderId="2" xfId="1" applyFont="1" applyBorder="1" applyAlignment="1"/>
    <xf numFmtId="0" fontId="4" fillId="0" borderId="2" xfId="1" applyFont="1" applyBorder="1" applyAlignment="1">
      <alignment vertical="top" wrapText="1"/>
    </xf>
    <xf numFmtId="0" fontId="4" fillId="0" borderId="0" xfId="1" applyFont="1" applyAlignment="1">
      <alignment vertical="top" wrapText="1"/>
    </xf>
    <xf numFmtId="0" fontId="19" fillId="0" borderId="0" xfId="1" applyFont="1"/>
    <xf numFmtId="0" fontId="19" fillId="2" borderId="3" xfId="1" quotePrefix="1" applyFont="1" applyFill="1" applyBorder="1" applyAlignment="1">
      <alignment horizontal="center" vertical="center" wrapText="1"/>
    </xf>
    <xf numFmtId="0" fontId="4" fillId="0" borderId="0" xfId="1" applyFont="1" applyBorder="1" applyAlignment="1">
      <alignment horizontal="left" vertical="center"/>
    </xf>
    <xf numFmtId="0" fontId="4" fillId="0" borderId="2" xfId="1" applyFont="1" applyBorder="1" applyAlignment="1">
      <alignment horizontal="center" vertical="center"/>
    </xf>
    <xf numFmtId="0" fontId="4" fillId="0" borderId="2" xfId="1" applyFont="1" applyBorder="1" applyAlignment="1">
      <alignment horizontal="left" vertical="center"/>
    </xf>
    <xf numFmtId="0" fontId="4" fillId="0" borderId="0" xfId="1" applyFont="1" applyAlignment="1">
      <alignment horizontal="left" vertical="center"/>
    </xf>
    <xf numFmtId="0" fontId="34" fillId="0" borderId="0" xfId="0" applyFont="1" applyAlignment="1"/>
    <xf numFmtId="0" fontId="35" fillId="0" borderId="0" xfId="0" applyFont="1" applyAlignment="1"/>
    <xf numFmtId="0" fontId="38" fillId="0" borderId="0" xfId="0" applyFont="1" applyBorder="1" applyAlignment="1"/>
    <xf numFmtId="0" fontId="37" fillId="0" borderId="2" xfId="0" applyFont="1" applyBorder="1" applyAlignment="1">
      <alignment horizontal="center" vertical="top" wrapText="1"/>
    </xf>
    <xf numFmtId="0" fontId="50" fillId="0" borderId="2" xfId="0" applyFont="1" applyBorder="1" applyAlignment="1">
      <alignment horizontal="center" vertical="top" wrapText="1"/>
    </xf>
    <xf numFmtId="0" fontId="53" fillId="0" borderId="0" xfId="0" applyFont="1" applyBorder="1" applyAlignment="1">
      <alignment vertical="top"/>
    </xf>
    <xf numFmtId="0" fontId="54" fillId="0" borderId="2" xfId="0" applyFont="1" applyBorder="1" applyAlignment="1">
      <alignment vertical="top" wrapText="1"/>
    </xf>
    <xf numFmtId="0" fontId="51" fillId="0" borderId="2" xfId="0" applyFont="1" applyBorder="1" applyAlignment="1">
      <alignment horizontal="center"/>
    </xf>
    <xf numFmtId="0" fontId="55" fillId="0" borderId="2" xfId="0" applyFont="1" applyBorder="1" applyAlignment="1">
      <alignment horizontal="center" vertical="center" wrapText="1"/>
    </xf>
    <xf numFmtId="0" fontId="0" fillId="0" borderId="0" xfId="0" applyBorder="1" applyAlignment="1">
      <alignment horizontal="center"/>
    </xf>
    <xf numFmtId="0" fontId="56" fillId="0" borderId="0" xfId="0" applyFont="1" applyAlignment="1">
      <alignment horizontal="center"/>
    </xf>
    <xf numFmtId="0" fontId="57" fillId="0" borderId="0" xfId="0" applyFont="1" applyBorder="1" applyAlignment="1">
      <alignment horizontal="center" vertical="center"/>
    </xf>
    <xf numFmtId="0" fontId="58" fillId="0" borderId="2" xfId="0" applyFont="1" applyBorder="1" applyAlignment="1">
      <alignment vertical="top" wrapText="1"/>
    </xf>
    <xf numFmtId="0" fontId="58" fillId="0" borderId="2" xfId="0" applyFont="1" applyBorder="1" applyAlignment="1">
      <alignment horizontal="center" vertical="top" wrapText="1"/>
    </xf>
    <xf numFmtId="0" fontId="50" fillId="0" borderId="0" xfId="0" applyFont="1"/>
    <xf numFmtId="0" fontId="59" fillId="0" borderId="2" xfId="0" applyFont="1" applyBorder="1" applyAlignment="1">
      <alignment vertical="center" wrapText="1"/>
    </xf>
    <xf numFmtId="0" fontId="59" fillId="0" borderId="2" xfId="0" applyFont="1" applyBorder="1" applyAlignment="1">
      <alignment horizontal="left" vertical="center" wrapText="1" indent="2"/>
    </xf>
    <xf numFmtId="0" fontId="59" fillId="0" borderId="0" xfId="0" applyFont="1" applyBorder="1" applyAlignment="1">
      <alignment horizontal="left" vertical="center" wrapText="1" indent="2"/>
    </xf>
    <xf numFmtId="0" fontId="59" fillId="0" borderId="0" xfId="0" applyFont="1" applyBorder="1" applyAlignment="1">
      <alignment vertical="center" wrapText="1"/>
    </xf>
    <xf numFmtId="0" fontId="50" fillId="0" borderId="2" xfId="0" applyFont="1" applyBorder="1" applyAlignment="1">
      <alignment vertical="top" wrapText="1"/>
    </xf>
    <xf numFmtId="0" fontId="50" fillId="0" borderId="5" xfId="0" applyFont="1" applyBorder="1" applyAlignment="1">
      <alignment horizontal="center" vertical="top" wrapText="1"/>
    </xf>
    <xf numFmtId="0" fontId="59" fillId="0" borderId="2" xfId="0" applyFont="1" applyBorder="1" applyAlignment="1">
      <alignment horizontal="center" vertical="center" wrapText="1"/>
    </xf>
    <xf numFmtId="0" fontId="34" fillId="0" borderId="0" xfId="0" applyFont="1" applyAlignment="1">
      <alignment horizontal="right"/>
    </xf>
    <xf numFmtId="0" fontId="4" fillId="0" borderId="5" xfId="0" applyFont="1" applyBorder="1" applyAlignment="1">
      <alignment vertical="top" wrapText="1"/>
    </xf>
    <xf numFmtId="0" fontId="9" fillId="3" borderId="0" xfId="0" applyFont="1" applyFill="1"/>
    <xf numFmtId="0" fontId="14" fillId="3" borderId="0" xfId="0" applyFont="1" applyFill="1"/>
    <xf numFmtId="0" fontId="54" fillId="0" borderId="3" xfId="0" applyFont="1" applyBorder="1" applyAlignment="1">
      <alignment horizontal="center" vertical="top" wrapText="1"/>
    </xf>
    <xf numFmtId="0" fontId="54" fillId="0" borderId="2" xfId="0" applyFont="1" applyBorder="1" applyAlignment="1">
      <alignment horizontal="center" vertical="top" wrapText="1"/>
    </xf>
    <xf numFmtId="0" fontId="17" fillId="0" borderId="0" xfId="0" applyFont="1" applyBorder="1" applyAlignment="1">
      <alignment horizontal="left"/>
    </xf>
    <xf numFmtId="0" fontId="17" fillId="0" borderId="0" xfId="0" applyFont="1" applyBorder="1" applyAlignment="1">
      <alignment horizontal="center"/>
    </xf>
    <xf numFmtId="0" fontId="9" fillId="2" borderId="0" xfId="1" applyFont="1" applyFill="1"/>
    <xf numFmtId="0" fontId="19" fillId="2" borderId="2" xfId="1" applyFont="1" applyFill="1" applyBorder="1" applyAlignment="1">
      <alignment horizontal="center"/>
    </xf>
    <xf numFmtId="0" fontId="9" fillId="2" borderId="0" xfId="0" applyFont="1" applyFill="1"/>
    <xf numFmtId="0" fontId="9" fillId="2" borderId="0" xfId="0" applyFont="1" applyFill="1" applyBorder="1"/>
    <xf numFmtId="0" fontId="4" fillId="2" borderId="0" xfId="0" applyFont="1" applyFill="1" applyBorder="1" applyAlignment="1">
      <alignment horizontal="left"/>
    </xf>
    <xf numFmtId="0" fontId="4" fillId="2" borderId="0" xfId="0" applyFont="1" applyFill="1" applyBorder="1"/>
    <xf numFmtId="0" fontId="4" fillId="2" borderId="0" xfId="0" applyFont="1" applyFill="1"/>
    <xf numFmtId="0" fontId="4" fillId="0" borderId="0" xfId="3" applyFont="1" applyAlignment="1"/>
    <xf numFmtId="0" fontId="19" fillId="0" borderId="0" xfId="3" applyFont="1" applyAlignment="1">
      <alignment horizontal="right"/>
    </xf>
    <xf numFmtId="0" fontId="12" fillId="0" borderId="2" xfId="0" applyFont="1" applyBorder="1" applyAlignment="1">
      <alignment horizontal="center"/>
    </xf>
    <xf numFmtId="0" fontId="50" fillId="0" borderId="2" xfId="1" applyFont="1" applyBorder="1"/>
    <xf numFmtId="0" fontId="58" fillId="0" borderId="2" xfId="1" applyFont="1" applyBorder="1"/>
    <xf numFmtId="0" fontId="50" fillId="0" borderId="0" xfId="1" applyFont="1" applyBorder="1"/>
    <xf numFmtId="0" fontId="50" fillId="0" borderId="2" xfId="1" applyFont="1" applyBorder="1" applyAlignment="1">
      <alignment horizontal="center"/>
    </xf>
    <xf numFmtId="0" fontId="22" fillId="0" borderId="2" xfId="1" applyFont="1" applyBorder="1"/>
    <xf numFmtId="0" fontId="36" fillId="2" borderId="0" xfId="0" applyFont="1" applyFill="1"/>
    <xf numFmtId="0" fontId="50" fillId="2" borderId="2" xfId="0" applyFont="1" applyFill="1" applyBorder="1" applyAlignment="1">
      <alignment horizontal="center" vertical="top" wrapText="1"/>
    </xf>
    <xf numFmtId="0" fontId="37" fillId="2" borderId="2" xfId="0" applyFont="1" applyFill="1" applyBorder="1" applyAlignment="1">
      <alignment horizontal="center" vertical="top" wrapText="1"/>
    </xf>
    <xf numFmtId="0" fontId="0" fillId="2" borderId="0" xfId="0" applyFill="1"/>
    <xf numFmtId="0" fontId="38" fillId="0" borderId="3" xfId="0" applyFont="1" applyBorder="1" applyAlignment="1">
      <alignment horizontal="center" vertical="top" wrapText="1"/>
    </xf>
    <xf numFmtId="0" fontId="12" fillId="2" borderId="0" xfId="0" applyFont="1" applyFill="1" applyAlignment="1">
      <alignment horizontal="right"/>
    </xf>
    <xf numFmtId="0" fontId="4" fillId="0" borderId="0" xfId="0" applyFont="1" applyBorder="1" applyAlignment="1">
      <alignment horizontal="center" vertical="center" wrapText="1"/>
    </xf>
    <xf numFmtId="0" fontId="4" fillId="2" borderId="2" xfId="1" applyFont="1" applyFill="1" applyBorder="1" applyAlignment="1">
      <alignment horizontal="center" vertical="center"/>
    </xf>
    <xf numFmtId="0" fontId="42" fillId="0" borderId="0" xfId="0" applyFont="1" applyAlignment="1"/>
    <xf numFmtId="0" fontId="17" fillId="0" borderId="0" xfId="0" applyFont="1" applyAlignment="1"/>
    <xf numFmtId="0" fontId="60" fillId="0" borderId="2" xfId="0" applyFont="1" applyBorder="1"/>
    <xf numFmtId="0" fontId="50" fillId="0" borderId="2" xfId="0" applyFont="1" applyBorder="1" applyAlignment="1">
      <alignment horizontal="center" vertical="top" wrapText="1"/>
    </xf>
    <xf numFmtId="0" fontId="34" fillId="0" borderId="0" xfId="0" applyFont="1" applyAlignment="1">
      <alignment horizontal="center"/>
    </xf>
    <xf numFmtId="0" fontId="37" fillId="0" borderId="1" xfId="0" applyFont="1" applyBorder="1" applyAlignment="1">
      <alignment horizontal="center" vertical="top" wrapText="1"/>
    </xf>
    <xf numFmtId="0" fontId="4" fillId="2" borderId="0" xfId="0" applyFont="1" applyFill="1" applyBorder="1" applyAlignment="1">
      <alignment horizontal="right"/>
    </xf>
    <xf numFmtId="0" fontId="37" fillId="2" borderId="1" xfId="0" applyFont="1" applyFill="1" applyBorder="1" applyAlignment="1">
      <alignment horizontal="center" vertical="top" wrapText="1"/>
    </xf>
    <xf numFmtId="0" fontId="4" fillId="0" borderId="0" xfId="2" applyFont="1"/>
    <xf numFmtId="0" fontId="4" fillId="0" borderId="0" xfId="2" applyFont="1" applyAlignment="1">
      <alignment horizontal="center" vertical="top" wrapText="1"/>
    </xf>
    <xf numFmtId="0" fontId="4" fillId="0" borderId="0" xfId="2" applyFont="1" applyAlignment="1"/>
    <xf numFmtId="0" fontId="4" fillId="0" borderId="0" xfId="2" applyFont="1" applyAlignment="1">
      <alignment horizontal="center"/>
    </xf>
    <xf numFmtId="0" fontId="34" fillId="2" borderId="0" xfId="0" applyFont="1" applyFill="1" applyAlignment="1">
      <alignment horizontal="center"/>
    </xf>
    <xf numFmtId="0" fontId="38" fillId="2" borderId="2" xfId="0" quotePrefix="1" applyFont="1" applyFill="1" applyBorder="1" applyAlignment="1">
      <alignment horizontal="center" vertical="top" wrapText="1"/>
    </xf>
    <xf numFmtId="0" fontId="16" fillId="0" borderId="0" xfId="3" applyFont="1" applyAlignment="1">
      <alignment horizontal="left"/>
    </xf>
    <xf numFmtId="0" fontId="4" fillId="0" borderId="0" xfId="3" applyFont="1" applyAlignment="1">
      <alignment horizontal="center"/>
    </xf>
    <xf numFmtId="0" fontId="4" fillId="0" borderId="0" xfId="3" applyFont="1" applyAlignment="1">
      <alignment horizontal="left"/>
    </xf>
    <xf numFmtId="0" fontId="9" fillId="0" borderId="2" xfId="3" applyFont="1" applyBorder="1"/>
    <xf numFmtId="0" fontId="9" fillId="0" borderId="0" xfId="3" applyFont="1" applyBorder="1"/>
    <xf numFmtId="0" fontId="4" fillId="0" borderId="0" xfId="3" applyFont="1" applyAlignment="1">
      <alignment horizontal="right" vertical="top" wrapText="1"/>
    </xf>
    <xf numFmtId="0" fontId="60" fillId="0" borderId="2" xfId="0" applyFont="1" applyFill="1" applyBorder="1"/>
    <xf numFmtId="0" fontId="4"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49" fillId="0" borderId="0" xfId="1" applyBorder="1" applyAlignment="1">
      <alignment horizontal="center"/>
    </xf>
    <xf numFmtId="0" fontId="19" fillId="0" borderId="3" xfId="0" applyFont="1" applyBorder="1" applyAlignment="1">
      <alignment horizontal="center" vertical="top" wrapText="1"/>
    </xf>
    <xf numFmtId="0" fontId="23" fillId="0" borderId="2" xfId="1" applyFont="1" applyBorder="1" applyAlignment="1">
      <alignment horizontal="center" vertical="center" wrapText="1"/>
    </xf>
    <xf numFmtId="0" fontId="59" fillId="0" borderId="2" xfId="0" applyFont="1" applyBorder="1" applyAlignment="1">
      <alignment vertical="center"/>
    </xf>
    <xf numFmtId="0" fontId="60" fillId="0" borderId="2" xfId="0" applyFont="1" applyBorder="1" applyAlignment="1">
      <alignment horizontal="left"/>
    </xf>
    <xf numFmtId="0" fontId="4" fillId="0" borderId="2" xfId="4" quotePrefix="1" applyFont="1" applyBorder="1" applyAlignment="1">
      <alignment horizontal="center"/>
    </xf>
    <xf numFmtId="0" fontId="4" fillId="2" borderId="2" xfId="0" applyFont="1" applyFill="1" applyBorder="1" applyAlignment="1">
      <alignment horizontal="center" vertical="top" wrapText="1"/>
    </xf>
    <xf numFmtId="0" fontId="14" fillId="2" borderId="0" xfId="0" applyFont="1" applyFill="1"/>
    <xf numFmtId="0" fontId="12" fillId="0" borderId="2" xfId="3" applyFont="1" applyBorder="1" applyAlignment="1">
      <alignment horizontal="center" vertical="top" wrapText="1"/>
    </xf>
    <xf numFmtId="0" fontId="19" fillId="0" borderId="2" xfId="3" applyFont="1" applyBorder="1" applyAlignment="1">
      <alignment horizontal="center" vertical="top" wrapText="1"/>
    </xf>
    <xf numFmtId="0" fontId="19" fillId="0" borderId="5" xfId="3" applyFont="1" applyBorder="1" applyAlignment="1">
      <alignment horizontal="center" vertical="top" wrapText="1"/>
    </xf>
    <xf numFmtId="0" fontId="19" fillId="0" borderId="4" xfId="3" applyFont="1" applyBorder="1" applyAlignment="1">
      <alignment horizontal="center" vertical="top" wrapText="1"/>
    </xf>
    <xf numFmtId="0" fontId="19" fillId="2" borderId="2" xfId="0" applyFont="1" applyFill="1" applyBorder="1" applyAlignment="1">
      <alignment horizontal="center" vertical="top" wrapText="1"/>
    </xf>
    <xf numFmtId="0" fontId="19" fillId="3" borderId="0" xfId="0" applyFont="1" applyFill="1"/>
    <xf numFmtId="0" fontId="29" fillId="0" borderId="2" xfId="1" applyFont="1" applyBorder="1" applyAlignment="1">
      <alignment horizontal="center" vertical="top" wrapText="1"/>
    </xf>
    <xf numFmtId="0" fontId="46" fillId="0" borderId="0" xfId="1" applyFont="1" applyAlignment="1">
      <alignment horizontal="center"/>
    </xf>
    <xf numFmtId="0" fontId="29" fillId="0" borderId="2" xfId="1" applyFont="1" applyBorder="1" applyAlignment="1">
      <alignment horizontal="center"/>
    </xf>
    <xf numFmtId="0" fontId="4" fillId="2" borderId="2" xfId="0" applyFont="1" applyFill="1" applyBorder="1" applyAlignment="1">
      <alignment horizontal="center" vertical="top" wrapText="1"/>
    </xf>
    <xf numFmtId="0" fontId="37" fillId="2" borderId="12" xfId="0" applyFont="1" applyFill="1" applyBorder="1" applyAlignment="1">
      <alignment horizontal="center" vertical="top" wrapText="1"/>
    </xf>
    <xf numFmtId="0" fontId="38" fillId="0" borderId="5" xfId="0" quotePrefix="1" applyFont="1" applyBorder="1" applyAlignment="1">
      <alignment horizontal="center" vertical="top" wrapText="1"/>
    </xf>
    <xf numFmtId="0" fontId="60" fillId="0" borderId="2" xfId="3" applyFont="1" applyBorder="1"/>
    <xf numFmtId="0" fontId="4" fillId="0" borderId="0" xfId="0" applyFont="1" applyAlignment="1">
      <alignment vertical="top" wrapText="1"/>
    </xf>
    <xf numFmtId="0" fontId="9" fillId="0" borderId="0" xfId="0" applyFont="1"/>
    <xf numFmtId="0" fontId="62"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7" fillId="2" borderId="2" xfId="0" applyFont="1" applyFill="1" applyBorder="1" applyAlignment="1">
      <alignment horizontal="center"/>
    </xf>
    <xf numFmtId="0" fontId="62" fillId="2" borderId="6" xfId="1" applyFont="1" applyFill="1" applyBorder="1" applyAlignment="1">
      <alignment horizontal="center" vertical="center"/>
    </xf>
    <xf numFmtId="0" fontId="62" fillId="2" borderId="2" xfId="1" applyFont="1" applyFill="1" applyBorder="1" applyAlignment="1">
      <alignment horizontal="center" vertical="center"/>
    </xf>
    <xf numFmtId="0" fontId="15" fillId="2" borderId="6" xfId="0" applyFont="1" applyFill="1" applyBorder="1" applyAlignment="1">
      <alignment horizontal="center" vertical="center"/>
    </xf>
    <xf numFmtId="0" fontId="62" fillId="2" borderId="0" xfId="1" applyFont="1" applyFill="1" applyAlignment="1">
      <alignment horizontal="center" vertical="center"/>
    </xf>
    <xf numFmtId="0" fontId="62" fillId="2" borderId="6" xfId="0" applyFont="1" applyFill="1" applyBorder="1" applyAlignment="1">
      <alignment horizontal="center" vertical="center"/>
    </xf>
    <xf numFmtId="0" fontId="62" fillId="2" borderId="2" xfId="1" applyFont="1" applyFill="1" applyBorder="1" applyAlignment="1">
      <alignment horizontal="center" vertical="center" wrapText="1"/>
    </xf>
    <xf numFmtId="0" fontId="62" fillId="2" borderId="2" xfId="0" applyFont="1" applyFill="1" applyBorder="1" applyAlignment="1">
      <alignment horizontal="center" vertical="center"/>
    </xf>
    <xf numFmtId="0" fontId="62" fillId="2" borderId="2" xfId="1" applyFont="1" applyFill="1" applyBorder="1" applyAlignment="1">
      <alignment horizontal="center" vertical="top"/>
    </xf>
    <xf numFmtId="0" fontId="15" fillId="2" borderId="2" xfId="0" applyFont="1" applyFill="1" applyBorder="1" applyAlignment="1">
      <alignment horizontal="center" vertical="center"/>
    </xf>
    <xf numFmtId="0" fontId="8" fillId="0" borderId="2" xfId="0" applyFont="1" applyBorder="1" applyAlignment="1">
      <alignment horizontal="center"/>
    </xf>
    <xf numFmtId="0" fontId="14" fillId="0" borderId="2" xfId="0" applyFont="1" applyBorder="1"/>
    <xf numFmtId="0" fontId="63" fillId="2" borderId="2"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0" borderId="8" xfId="0" applyFont="1" applyBorder="1" applyAlignment="1">
      <alignment horizontal="center"/>
    </xf>
    <xf numFmtId="0" fontId="14" fillId="0" borderId="6" xfId="0" applyFont="1" applyBorder="1" applyAlignment="1">
      <alignment horizontal="center"/>
    </xf>
    <xf numFmtId="1" fontId="63" fillId="2" borderId="2" xfId="0" applyNumberFormat="1" applyFont="1" applyFill="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vertical="center"/>
    </xf>
    <xf numFmtId="0" fontId="14" fillId="0" borderId="0" xfId="0" applyFont="1"/>
    <xf numFmtId="1" fontId="14" fillId="0" borderId="6" xfId="0" applyNumberFormat="1" applyFont="1" applyBorder="1" applyAlignment="1">
      <alignment horizontal="center"/>
    </xf>
    <xf numFmtId="165" fontId="14" fillId="2" borderId="2" xfId="0" applyNumberFormat="1" applyFont="1" applyFill="1" applyBorder="1" applyAlignment="1">
      <alignment horizontal="center" vertical="top"/>
    </xf>
    <xf numFmtId="165" fontId="63" fillId="2" borderId="2" xfId="0" applyNumberFormat="1" applyFont="1" applyFill="1" applyBorder="1" applyAlignment="1">
      <alignment horizontal="center" vertical="center" wrapText="1"/>
    </xf>
    <xf numFmtId="165" fontId="63" fillId="2" borderId="2" xfId="0" applyNumberFormat="1" applyFont="1" applyFill="1" applyBorder="1" applyAlignment="1">
      <alignment horizontal="center" vertical="center"/>
    </xf>
    <xf numFmtId="165" fontId="8" fillId="0" borderId="2" xfId="0" applyNumberFormat="1" applyFont="1" applyBorder="1"/>
    <xf numFmtId="165" fontId="14" fillId="0" borderId="2" xfId="0" applyNumberFormat="1" applyFont="1" applyBorder="1" applyAlignment="1">
      <alignment horizontal="center"/>
    </xf>
    <xf numFmtId="164" fontId="14" fillId="2" borderId="2" xfId="0" applyNumberFormat="1" applyFont="1" applyFill="1" applyBorder="1" applyAlignment="1">
      <alignment horizontal="center" vertical="center"/>
    </xf>
    <xf numFmtId="164" fontId="63" fillId="2" borderId="2" xfId="0" applyNumberFormat="1" applyFont="1" applyFill="1" applyBorder="1" applyAlignment="1">
      <alignment horizontal="center" vertical="center"/>
    </xf>
    <xf numFmtId="0" fontId="15" fillId="0" borderId="2" xfId="1" applyFont="1" applyBorder="1" applyAlignment="1">
      <alignment horizontal="center"/>
    </xf>
    <xf numFmtId="2" fontId="15" fillId="0" borderId="2" xfId="1" applyNumberFormat="1" applyFont="1" applyBorder="1" applyAlignment="1">
      <alignment horizontal="center"/>
    </xf>
    <xf numFmtId="2" fontId="17" fillId="0" borderId="2" xfId="1" applyNumberFormat="1" applyFont="1" applyBorder="1" applyAlignment="1">
      <alignment horizontal="center"/>
    </xf>
    <xf numFmtId="2" fontId="9" fillId="0" borderId="0" xfId="1" applyNumberFormat="1" applyFont="1"/>
    <xf numFmtId="2" fontId="15" fillId="2" borderId="2" xfId="1" applyNumberFormat="1" applyFont="1" applyFill="1" applyBorder="1" applyAlignment="1">
      <alignment horizontal="center"/>
    </xf>
    <xf numFmtId="2" fontId="62" fillId="2" borderId="2" xfId="0" applyNumberFormat="1" applyFont="1" applyFill="1" applyBorder="1" applyAlignment="1">
      <alignment horizontal="center" vertical="top" wrapText="1"/>
    </xf>
    <xf numFmtId="2" fontId="15" fillId="0" borderId="2" xfId="0" applyNumberFormat="1" applyFont="1" applyBorder="1" applyAlignment="1">
      <alignment horizontal="center"/>
    </xf>
    <xf numFmtId="2" fontId="17" fillId="0" borderId="2" xfId="0" applyNumberFormat="1" applyFont="1" applyBorder="1" applyAlignment="1">
      <alignment horizontal="center"/>
    </xf>
    <xf numFmtId="1" fontId="17" fillId="0" borderId="2" xfId="0" applyNumberFormat="1" applyFont="1" applyBorder="1" applyAlignment="1">
      <alignment horizontal="center"/>
    </xf>
    <xf numFmtId="1" fontId="62" fillId="2" borderId="2" xfId="0" applyNumberFormat="1" applyFont="1" applyFill="1" applyBorder="1" applyAlignment="1">
      <alignment horizontal="center" vertical="top" wrapText="1"/>
    </xf>
    <xf numFmtId="0" fontId="0" fillId="0" borderId="0" xfId="0" applyAlignment="1">
      <alignment horizontal="center"/>
    </xf>
    <xf numFmtId="0" fontId="0" fillId="0" borderId="0" xfId="0" applyAlignment="1">
      <alignment horizontal="center"/>
    </xf>
    <xf numFmtId="0" fontId="17" fillId="0" borderId="2" xfId="0" applyFont="1" applyBorder="1"/>
    <xf numFmtId="0" fontId="17" fillId="0" borderId="0" xfId="0" applyFont="1" applyBorder="1"/>
    <xf numFmtId="0" fontId="15" fillId="2" borderId="2" xfId="0" applyFont="1" applyFill="1" applyBorder="1" applyAlignment="1">
      <alignment horizontal="center"/>
    </xf>
    <xf numFmtId="0" fontId="17" fillId="0" borderId="2" xfId="1" applyFont="1" applyBorder="1" applyAlignment="1">
      <alignment horizontal="center" vertical="top" wrapText="1"/>
    </xf>
    <xf numFmtId="0" fontId="63" fillId="2" borderId="2" xfId="0" applyFont="1" applyFill="1" applyBorder="1" applyAlignment="1">
      <alignment horizontal="center" vertical="center"/>
    </xf>
    <xf numFmtId="0" fontId="15" fillId="0" borderId="2" xfId="0" quotePrefix="1" applyFont="1" applyBorder="1" applyAlignment="1">
      <alignment horizontal="center" vertical="top" wrapText="1"/>
    </xf>
    <xf numFmtId="0" fontId="15" fillId="2" borderId="2" xfId="0" applyFont="1" applyFill="1" applyBorder="1"/>
    <xf numFmtId="0" fontId="14" fillId="2" borderId="2" xfId="0" applyFont="1" applyFill="1" applyBorder="1" applyAlignment="1">
      <alignment horizontal="center" vertical="center"/>
    </xf>
    <xf numFmtId="0" fontId="64" fillId="2" borderId="2" xfId="0" quotePrefix="1" applyFont="1" applyFill="1" applyBorder="1" applyAlignment="1">
      <alignment horizontal="center" vertical="center" wrapText="1"/>
    </xf>
    <xf numFmtId="0" fontId="65" fillId="2" borderId="2" xfId="0" quotePrefix="1" applyFont="1" applyFill="1" applyBorder="1" applyAlignment="1">
      <alignment horizontal="center" vertical="center" wrapText="1"/>
    </xf>
    <xf numFmtId="0" fontId="15" fillId="0" borderId="2" xfId="3" applyFont="1" applyBorder="1" applyAlignment="1">
      <alignment horizontal="center"/>
    </xf>
    <xf numFmtId="0" fontId="15" fillId="0" borderId="2" xfId="0" applyFont="1" applyBorder="1" applyAlignment="1">
      <alignment horizontal="center" wrapText="1"/>
    </xf>
    <xf numFmtId="0" fontId="15" fillId="2" borderId="5" xfId="0" applyFont="1" applyFill="1" applyBorder="1" applyAlignment="1">
      <alignment horizontal="center"/>
    </xf>
    <xf numFmtId="2" fontId="17" fillId="2" borderId="2" xfId="0" applyNumberFormat="1" applyFont="1" applyFill="1" applyBorder="1" applyAlignment="1">
      <alignment horizontal="center"/>
    </xf>
    <xf numFmtId="2" fontId="15" fillId="2" borderId="2" xfId="0" applyNumberFormat="1" applyFont="1" applyFill="1" applyBorder="1" applyAlignment="1">
      <alignment horizontal="center"/>
    </xf>
    <xf numFmtId="0" fontId="21" fillId="0" borderId="2" xfId="1" applyFont="1" applyBorder="1" applyAlignment="1">
      <alignment horizontal="center" vertical="top" wrapText="1"/>
    </xf>
    <xf numFmtId="0" fontId="21" fillId="0" borderId="3" xfId="1" applyFont="1" applyBorder="1" applyAlignment="1">
      <alignment horizontal="center" vertical="top" wrapText="1"/>
    </xf>
    <xf numFmtId="0" fontId="67" fillId="0" borderId="2" xfId="1" applyFont="1" applyBorder="1" applyAlignment="1">
      <alignment horizontal="center"/>
    </xf>
    <xf numFmtId="0" fontId="62" fillId="0" borderId="2" xfId="0" applyFont="1" applyFill="1" applyBorder="1" applyAlignment="1">
      <alignment horizontal="center" vertical="top" wrapText="1"/>
    </xf>
    <xf numFmtId="0" fontId="22" fillId="0" borderId="2" xfId="1" applyFont="1" applyBorder="1" applyAlignment="1">
      <alignment horizontal="center"/>
    </xf>
    <xf numFmtId="1" fontId="21" fillId="0" borderId="2" xfId="1" applyNumberFormat="1" applyFont="1" applyBorder="1" applyAlignment="1">
      <alignment horizontal="center"/>
    </xf>
    <xf numFmtId="0" fontId="17" fillId="0" borderId="2" xfId="3" applyFont="1" applyBorder="1" applyAlignment="1">
      <alignment horizontal="center"/>
    </xf>
    <xf numFmtId="0" fontId="15" fillId="0" borderId="2" xfId="0" applyFont="1" applyBorder="1" applyAlignment="1">
      <alignment horizontal="center"/>
    </xf>
    <xf numFmtId="0" fontId="15" fillId="0" borderId="5" xfId="0" applyFont="1" applyBorder="1" applyAlignment="1">
      <alignment horizontal="center"/>
    </xf>
    <xf numFmtId="0" fontId="37" fillId="0" borderId="1" xfId="0" applyFont="1" applyBorder="1" applyAlignment="1">
      <alignment horizontal="center" vertical="center" wrapText="1"/>
    </xf>
    <xf numFmtId="0" fontId="37" fillId="2" borderId="1" xfId="0" applyFont="1" applyFill="1" applyBorder="1" applyAlignment="1">
      <alignment horizontal="center" vertical="center" wrapText="1"/>
    </xf>
    <xf numFmtId="0" fontId="15" fillId="0" borderId="2" xfId="0" applyFont="1" applyBorder="1" applyAlignment="1">
      <alignment horizontal="center"/>
    </xf>
    <xf numFmtId="164" fontId="8" fillId="0" borderId="2" xfId="0" applyNumberFormat="1" applyFont="1" applyBorder="1"/>
    <xf numFmtId="165" fontId="8" fillId="0" borderId="2" xfId="0" applyNumberFormat="1" applyFont="1" applyBorder="1" applyAlignment="1">
      <alignment horizontal="center"/>
    </xf>
    <xf numFmtId="0" fontId="15" fillId="0" borderId="0" xfId="0" applyFont="1" applyAlignment="1">
      <alignment horizontal="center"/>
    </xf>
    <xf numFmtId="0" fontId="9" fillId="2" borderId="0" xfId="0" applyFont="1" applyFill="1" applyBorder="1" applyAlignment="1">
      <alignment horizontal="center"/>
    </xf>
    <xf numFmtId="0" fontId="4" fillId="2" borderId="0" xfId="0" applyFont="1" applyFill="1" applyBorder="1" applyAlignment="1">
      <alignment horizontal="center"/>
    </xf>
    <xf numFmtId="0" fontId="49" fillId="3" borderId="0" xfId="1" applyFill="1"/>
    <xf numFmtId="0" fontId="62" fillId="0" borderId="2" xfId="6" applyFont="1" applyBorder="1" applyAlignment="1">
      <alignment horizontal="center"/>
    </xf>
    <xf numFmtId="0" fontId="15" fillId="0" borderId="2" xfId="0" applyFont="1" applyBorder="1" applyAlignment="1">
      <alignment horizontal="center"/>
    </xf>
    <xf numFmtId="0" fontId="4" fillId="2" borderId="2" xfId="0" applyFont="1" applyFill="1" applyBorder="1" applyAlignment="1">
      <alignment horizontal="center" vertical="top" wrapText="1"/>
    </xf>
    <xf numFmtId="0" fontId="4" fillId="2" borderId="0" xfId="0" applyFont="1" applyFill="1" applyBorder="1" applyAlignment="1">
      <alignment horizontal="right"/>
    </xf>
    <xf numFmtId="0" fontId="20" fillId="3" borderId="0" xfId="1" applyFont="1" applyFill="1" applyAlignment="1">
      <alignment horizontal="center"/>
    </xf>
    <xf numFmtId="0" fontId="15" fillId="0" borderId="2" xfId="0" applyFont="1" applyBorder="1" applyAlignment="1">
      <alignment horizontal="center" vertical="center"/>
    </xf>
    <xf numFmtId="0" fontId="62" fillId="0" borderId="2" xfId="1" applyFont="1" applyBorder="1" applyAlignment="1">
      <alignment horizontal="center"/>
    </xf>
    <xf numFmtId="2" fontId="15" fillId="0" borderId="2" xfId="5" applyNumberFormat="1" applyFont="1" applyBorder="1" applyAlignment="1">
      <alignment horizontal="center" vertical="top" wrapText="1"/>
    </xf>
    <xf numFmtId="0" fontId="68" fillId="0" borderId="2" xfId="0" quotePrefix="1" applyFont="1" applyBorder="1" applyAlignment="1">
      <alignment horizontal="center" vertical="top" wrapText="1"/>
    </xf>
    <xf numFmtId="0" fontId="4" fillId="2" borderId="0" xfId="0" applyFont="1" applyFill="1" applyAlignment="1"/>
    <xf numFmtId="0" fontId="11" fillId="2" borderId="0" xfId="0" applyFont="1" applyFill="1" applyAlignment="1">
      <alignment horizontal="center"/>
    </xf>
    <xf numFmtId="165" fontId="14" fillId="2" borderId="2" xfId="0" applyNumberFormat="1" applyFont="1" applyFill="1" applyBorder="1" applyAlignment="1">
      <alignment horizontal="center" vertical="center" wrapText="1"/>
    </xf>
    <xf numFmtId="0" fontId="19" fillId="2" borderId="7" xfId="0" applyFont="1" applyFill="1" applyBorder="1" applyAlignment="1"/>
    <xf numFmtId="165" fontId="14" fillId="2" borderId="2" xfId="0" applyNumberFormat="1" applyFont="1" applyFill="1" applyBorder="1" applyAlignment="1">
      <alignment horizontal="center"/>
    </xf>
    <xf numFmtId="0" fontId="71" fillId="0" borderId="2" xfId="0" applyFont="1" applyBorder="1" applyAlignment="1">
      <alignment horizontal="center"/>
    </xf>
    <xf numFmtId="0" fontId="51" fillId="2" borderId="0" xfId="0" applyFont="1" applyFill="1" applyAlignment="1">
      <alignment horizontal="center"/>
    </xf>
    <xf numFmtId="0" fontId="67" fillId="2" borderId="0" xfId="0" applyFont="1" applyFill="1"/>
    <xf numFmtId="0" fontId="49" fillId="2" borderId="0" xfId="1" applyFill="1"/>
    <xf numFmtId="0" fontId="67" fillId="2" borderId="2" xfId="1" applyFont="1" applyFill="1" applyBorder="1" applyAlignment="1">
      <alignment horizontal="center"/>
    </xf>
    <xf numFmtId="0" fontId="15" fillId="0" borderId="4" xfId="3" applyFont="1" applyBorder="1" applyAlignment="1">
      <alignment horizontal="center"/>
    </xf>
    <xf numFmtId="0" fontId="9" fillId="0" borderId="0" xfId="4"/>
    <xf numFmtId="0" fontId="8" fillId="0" borderId="0" xfId="4" applyFont="1" applyAlignment="1"/>
    <xf numFmtId="0" fontId="14" fillId="0" borderId="0" xfId="4" applyFont="1" applyAlignment="1"/>
    <xf numFmtId="0" fontId="19" fillId="0" borderId="2" xfId="4" applyFont="1" applyBorder="1" applyAlignment="1">
      <alignment horizontal="center" vertical="top" wrapText="1"/>
    </xf>
    <xf numFmtId="0" fontId="19" fillId="0" borderId="9" xfId="4" applyFont="1" applyBorder="1" applyAlignment="1">
      <alignment horizontal="center" vertical="top" wrapText="1"/>
    </xf>
    <xf numFmtId="0" fontId="8" fillId="0" borderId="0" xfId="4" applyFont="1"/>
    <xf numFmtId="0" fontId="59" fillId="0" borderId="2" xfId="11" applyFont="1" applyBorder="1" applyAlignment="1">
      <alignment vertical="center" wrapText="1"/>
    </xf>
    <xf numFmtId="0" fontId="59" fillId="0" borderId="2" xfId="11" applyFont="1" applyBorder="1" applyAlignment="1">
      <alignment horizontal="center" vertical="center" wrapText="1"/>
    </xf>
    <xf numFmtId="2" fontId="17" fillId="0" borderId="2" xfId="4" applyNumberFormat="1" applyFont="1" applyBorder="1" applyAlignment="1">
      <alignment horizontal="center"/>
    </xf>
    <xf numFmtId="0" fontId="9" fillId="0" borderId="2" xfId="8" applyFont="1" applyBorder="1" applyAlignment="1" applyProtection="1">
      <alignment horizontal="center" vertical="center" wrapText="1"/>
    </xf>
    <xf numFmtId="0" fontId="49" fillId="0" borderId="0" xfId="1" applyAlignment="1">
      <alignment horizontal="center"/>
    </xf>
    <xf numFmtId="2" fontId="21" fillId="0" borderId="2" xfId="1" applyNumberFormat="1" applyFont="1" applyBorder="1" applyAlignment="1">
      <alignment horizontal="center" vertical="top" wrapText="1"/>
    </xf>
    <xf numFmtId="2" fontId="62" fillId="0" borderId="2" xfId="1" applyNumberFormat="1" applyFont="1" applyBorder="1" applyAlignment="1">
      <alignment horizontal="center"/>
    </xf>
    <xf numFmtId="2" fontId="67" fillId="2" borderId="2" xfId="1" applyNumberFormat="1" applyFont="1" applyFill="1" applyBorder="1" applyAlignment="1">
      <alignment horizontal="center"/>
    </xf>
    <xf numFmtId="1" fontId="62" fillId="0" borderId="2" xfId="1" applyNumberFormat="1" applyFont="1" applyBorder="1" applyAlignment="1">
      <alignment horizontal="center"/>
    </xf>
    <xf numFmtId="1" fontId="62" fillId="2" borderId="2" xfId="1" applyNumberFormat="1" applyFont="1" applyFill="1" applyBorder="1" applyAlignment="1">
      <alignment horizontal="center"/>
    </xf>
    <xf numFmtId="1" fontId="67" fillId="2" borderId="2" xfId="1" applyNumberFormat="1" applyFont="1" applyFill="1" applyBorder="1" applyAlignment="1">
      <alignment horizontal="center"/>
    </xf>
    <xf numFmtId="0" fontId="62" fillId="0" borderId="0" xfId="1" applyFont="1" applyAlignment="1">
      <alignment horizontal="center"/>
    </xf>
    <xf numFmtId="2" fontId="67" fillId="0" borderId="2" xfId="1" applyNumberFormat="1" applyFont="1" applyBorder="1" applyAlignment="1">
      <alignment horizontal="center"/>
    </xf>
    <xf numFmtId="1" fontId="67" fillId="0" borderId="2" xfId="1" applyNumberFormat="1" applyFont="1" applyBorder="1" applyAlignment="1">
      <alignment horizontal="center"/>
    </xf>
    <xf numFmtId="0" fontId="21" fillId="0" borderId="2" xfId="1" applyFont="1" applyBorder="1" applyAlignment="1">
      <alignment horizontal="center" wrapText="1"/>
    </xf>
    <xf numFmtId="2" fontId="15" fillId="0" borderId="2" xfId="4" applyNumberFormat="1" applyFont="1" applyBorder="1" applyAlignment="1">
      <alignment horizontal="center"/>
    </xf>
    <xf numFmtId="14" fontId="15" fillId="0" borderId="2" xfId="5" applyNumberFormat="1" applyFont="1" applyBorder="1" applyAlignment="1">
      <alignment horizontal="center" vertical="top" wrapText="1"/>
    </xf>
    <xf numFmtId="0" fontId="15" fillId="2" borderId="2" xfId="1" applyFont="1" applyFill="1" applyBorder="1" applyAlignment="1">
      <alignment horizontal="center"/>
    </xf>
    <xf numFmtId="0" fontId="15" fillId="0" borderId="0" xfId="1" applyFont="1"/>
    <xf numFmtId="1" fontId="15" fillId="0" borderId="2" xfId="0" applyNumberFormat="1" applyFont="1" applyBorder="1" applyAlignment="1">
      <alignment horizontal="center"/>
    </xf>
    <xf numFmtId="0" fontId="15" fillId="0" borderId="5" xfId="0" quotePrefix="1" applyFont="1" applyBorder="1" applyAlignment="1">
      <alignment horizontal="center" vertical="top" wrapText="1"/>
    </xf>
    <xf numFmtId="0" fontId="15" fillId="0" borderId="5" xfId="0" applyFont="1" applyBorder="1" applyAlignment="1">
      <alignment horizontal="center" vertical="top" wrapText="1"/>
    </xf>
    <xf numFmtId="0" fontId="15" fillId="0" borderId="2" xfId="0" quotePrefix="1" applyFont="1" applyBorder="1" applyAlignment="1">
      <alignment horizontal="center" vertical="center" wrapText="1"/>
    </xf>
    <xf numFmtId="0" fontId="15" fillId="2" borderId="2" xfId="0" quotePrefix="1" applyFont="1" applyFill="1" applyBorder="1" applyAlignment="1">
      <alignment horizontal="center"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2" fontId="15" fillId="0" borderId="2" xfId="5" applyNumberFormat="1" applyFont="1" applyBorder="1" applyAlignment="1">
      <alignment horizontal="center" vertical="center" wrapText="1"/>
    </xf>
    <xf numFmtId="0" fontId="15" fillId="0" borderId="2" xfId="5" applyFont="1" applyBorder="1" applyAlignment="1">
      <alignment horizontal="center" vertical="center" wrapText="1"/>
    </xf>
    <xf numFmtId="2" fontId="0" fillId="0" borderId="2" xfId="0" applyNumberFormat="1" applyBorder="1" applyAlignment="1">
      <alignment horizontal="center"/>
    </xf>
    <xf numFmtId="0" fontId="15" fillId="2" borderId="2" xfId="0" quotePrefix="1" applyFont="1" applyFill="1" applyBorder="1" applyAlignment="1">
      <alignment horizontal="center" vertical="top" wrapText="1"/>
    </xf>
    <xf numFmtId="0" fontId="15" fillId="2" borderId="5" xfId="0" quotePrefix="1" applyFont="1" applyFill="1" applyBorder="1" applyAlignment="1">
      <alignment horizontal="center" vertical="top" wrapText="1"/>
    </xf>
    <xf numFmtId="0" fontId="37"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4" fillId="0" borderId="2" xfId="3" applyFont="1" applyBorder="1" applyAlignment="1">
      <alignment horizontal="center"/>
    </xf>
    <xf numFmtId="0" fontId="8" fillId="0" borderId="2" xfId="3" applyFont="1" applyBorder="1" applyAlignment="1">
      <alignment horizontal="center"/>
    </xf>
    <xf numFmtId="0" fontId="14" fillId="0" borderId="0" xfId="3" applyFont="1" applyFill="1" applyBorder="1" applyAlignment="1">
      <alignment horizontal="left"/>
    </xf>
    <xf numFmtId="0" fontId="14" fillId="0" borderId="0" xfId="3" applyFont="1"/>
    <xf numFmtId="2" fontId="9" fillId="0" borderId="0" xfId="4" applyNumberFormat="1"/>
    <xf numFmtId="0" fontId="17" fillId="0" borderId="2" xfId="0" applyFont="1" applyBorder="1" applyAlignment="1">
      <alignment horizontal="center" vertical="top" wrapText="1"/>
    </xf>
    <xf numFmtId="2" fontId="9" fillId="0" borderId="0" xfId="3" applyNumberFormat="1"/>
    <xf numFmtId="1" fontId="9" fillId="0" borderId="0" xfId="3" applyNumberFormat="1"/>
    <xf numFmtId="0" fontId="9" fillId="0" borderId="2" xfId="0" quotePrefix="1" applyFont="1" applyBorder="1" applyAlignment="1">
      <alignment horizontal="center" vertical="top" wrapText="1"/>
    </xf>
    <xf numFmtId="0" fontId="15" fillId="0" borderId="0" xfId="0" applyFont="1" applyBorder="1" applyAlignment="1">
      <alignment horizontal="center"/>
    </xf>
    <xf numFmtId="0" fontId="15" fillId="0" borderId="2" xfId="0" applyFont="1" applyBorder="1" applyAlignment="1">
      <alignment horizontal="center"/>
    </xf>
    <xf numFmtId="0" fontId="4" fillId="0" borderId="2" xfId="0" applyFont="1" applyBorder="1" applyAlignment="1">
      <alignment horizontal="center" vertical="top" wrapText="1"/>
    </xf>
    <xf numFmtId="0" fontId="0" fillId="0" borderId="0" xfId="0" applyAlignment="1">
      <alignment horizontal="center"/>
    </xf>
    <xf numFmtId="0" fontId="9" fillId="0" borderId="0" xfId="0" applyFont="1"/>
    <xf numFmtId="0" fontId="5" fillId="0" borderId="0" xfId="0" applyFont="1" applyAlignment="1">
      <alignment horizontal="right"/>
    </xf>
    <xf numFmtId="0" fontId="4" fillId="0" borderId="0" xfId="0" applyFont="1" applyAlignment="1">
      <alignment horizontal="right"/>
    </xf>
    <xf numFmtId="0" fontId="17" fillId="0" borderId="2" xfId="0" applyFont="1" applyBorder="1" applyAlignment="1">
      <alignment horizontal="center" vertical="top" wrapText="1"/>
    </xf>
    <xf numFmtId="0" fontId="9" fillId="0" borderId="0" xfId="3" applyFont="1"/>
    <xf numFmtId="2" fontId="14" fillId="0" borderId="2" xfId="0" applyNumberFormat="1" applyFont="1" applyBorder="1" applyAlignment="1">
      <alignment horizontal="center"/>
    </xf>
    <xf numFmtId="2" fontId="14" fillId="0" borderId="2" xfId="0" applyNumberFormat="1" applyFont="1" applyBorder="1" applyAlignment="1">
      <alignment horizontal="center" vertical="top" wrapText="1"/>
    </xf>
    <xf numFmtId="2" fontId="8" fillId="0" borderId="2" xfId="0" applyNumberFormat="1" applyFont="1" applyBorder="1" applyAlignment="1">
      <alignment horizontal="center" vertical="top" wrapText="1"/>
    </xf>
    <xf numFmtId="0" fontId="14" fillId="0" borderId="2" xfId="0" applyFont="1" applyBorder="1" applyAlignment="1">
      <alignment vertical="top" wrapText="1"/>
    </xf>
    <xf numFmtId="2" fontId="8" fillId="0" borderId="2" xfId="0" applyNumberFormat="1" applyFont="1" applyBorder="1" applyAlignment="1">
      <alignment horizontal="center"/>
    </xf>
    <xf numFmtId="0" fontId="17" fillId="0" borderId="2" xfId="0" applyFont="1" applyBorder="1" applyAlignment="1">
      <alignment vertical="top" wrapText="1"/>
    </xf>
    <xf numFmtId="0" fontId="15" fillId="0" borderId="2" xfId="0" applyFont="1" applyBorder="1" applyAlignment="1">
      <alignment wrapText="1"/>
    </xf>
    <xf numFmtId="2" fontId="14" fillId="0" borderId="2" xfId="0" applyNumberFormat="1" applyFont="1" applyBorder="1" applyAlignment="1">
      <alignment horizontal="center" vertical="top" wrapText="1"/>
    </xf>
    <xf numFmtId="0" fontId="17" fillId="0" borderId="2" xfId="1" applyFont="1" applyBorder="1" applyAlignment="1">
      <alignment horizontal="center"/>
    </xf>
    <xf numFmtId="0" fontId="10" fillId="0" borderId="0" xfId="1" applyFont="1"/>
    <xf numFmtId="0" fontId="72" fillId="0" borderId="0" xfId="1" applyFont="1"/>
    <xf numFmtId="0" fontId="15" fillId="0" borderId="2" xfId="0" applyFont="1" applyBorder="1" applyAlignment="1">
      <alignment horizontal="center"/>
    </xf>
    <xf numFmtId="0" fontId="4" fillId="0" borderId="2" xfId="0" applyFont="1" applyBorder="1" applyAlignment="1">
      <alignment horizontal="center"/>
    </xf>
    <xf numFmtId="0" fontId="17" fillId="0" borderId="2" xfId="0" applyFont="1" applyBorder="1" applyAlignment="1">
      <alignment horizontal="center"/>
    </xf>
    <xf numFmtId="0" fontId="15" fillId="0" borderId="2" xfId="0" applyFont="1" applyBorder="1" applyAlignment="1">
      <alignment horizontal="center" vertical="center"/>
    </xf>
    <xf numFmtId="0" fontId="9" fillId="0" borderId="0" xfId="0" applyFont="1"/>
    <xf numFmtId="0" fontId="14" fillId="0" borderId="2" xfId="0" applyFont="1" applyBorder="1" applyAlignment="1">
      <alignment horizontal="center"/>
    </xf>
    <xf numFmtId="0" fontId="4" fillId="2" borderId="2" xfId="1" quotePrefix="1" applyFont="1" applyFill="1" applyBorder="1" applyAlignment="1">
      <alignment horizontal="center" vertical="center" wrapText="1"/>
    </xf>
    <xf numFmtId="0" fontId="17" fillId="0" borderId="2" xfId="0" applyFont="1" applyBorder="1" applyAlignment="1">
      <alignment horizontal="center" vertical="top" wrapText="1"/>
    </xf>
    <xf numFmtId="0" fontId="17" fillId="2" borderId="0" xfId="0" applyFont="1" applyFill="1" applyBorder="1" applyAlignment="1">
      <alignment horizontal="center"/>
    </xf>
    <xf numFmtId="0" fontId="17" fillId="0" borderId="0" xfId="1" applyFont="1" applyBorder="1" applyAlignment="1">
      <alignment horizontal="center"/>
    </xf>
    <xf numFmtId="2" fontId="17" fillId="0" borderId="0" xfId="0" applyNumberFormat="1" applyFont="1" applyBorder="1" applyAlignment="1">
      <alignment horizontal="center"/>
    </xf>
    <xf numFmtId="1" fontId="17" fillId="0" borderId="0" xfId="0" applyNumberFormat="1" applyFont="1" applyBorder="1" applyAlignment="1">
      <alignment horizontal="center"/>
    </xf>
    <xf numFmtId="2" fontId="27" fillId="0" borderId="0" xfId="0" applyNumberFormat="1" applyFont="1" applyBorder="1" applyAlignment="1">
      <alignment horizontal="center"/>
    </xf>
    <xf numFmtId="0" fontId="17" fillId="0" borderId="0" xfId="3" applyFont="1" applyBorder="1" applyAlignment="1">
      <alignment horizontal="center"/>
    </xf>
    <xf numFmtId="0" fontId="8" fillId="0" borderId="0" xfId="3" applyFont="1" applyBorder="1" applyAlignment="1">
      <alignment horizontal="center"/>
    </xf>
    <xf numFmtId="0" fontId="14" fillId="0" borderId="0" xfId="3" applyFont="1" applyBorder="1"/>
    <xf numFmtId="0" fontId="17" fillId="0" borderId="0" xfId="1" applyFont="1" applyBorder="1"/>
    <xf numFmtId="0" fontId="15" fillId="2" borderId="0" xfId="0" applyFont="1" applyFill="1" applyBorder="1"/>
    <xf numFmtId="2" fontId="17" fillId="2" borderId="0" xfId="0" applyNumberFormat="1" applyFont="1" applyFill="1" applyBorder="1" applyAlignment="1">
      <alignment horizontal="center"/>
    </xf>
    <xf numFmtId="0" fontId="15" fillId="2" borderId="0" xfId="0" applyFont="1" applyFill="1" applyBorder="1" applyAlignment="1"/>
    <xf numFmtId="0" fontId="9" fillId="2" borderId="0" xfId="0" applyFont="1" applyFill="1" applyBorder="1" applyAlignment="1"/>
    <xf numFmtId="0" fontId="58" fillId="0" borderId="0" xfId="1" applyFont="1" applyBorder="1"/>
    <xf numFmtId="0" fontId="67" fillId="0" borderId="0" xfId="1" applyFont="1" applyBorder="1"/>
    <xf numFmtId="0" fontId="67" fillId="0" borderId="0" xfId="1" applyFont="1" applyBorder="1" applyAlignment="1">
      <alignment horizontal="center"/>
    </xf>
    <xf numFmtId="0" fontId="67" fillId="2" borderId="0" xfId="1" applyFont="1" applyFill="1" applyBorder="1" applyAlignment="1">
      <alignment horizontal="center"/>
    </xf>
    <xf numFmtId="0" fontId="62" fillId="2" borderId="0" xfId="1" applyFont="1" applyFill="1" applyBorder="1"/>
    <xf numFmtId="1" fontId="67" fillId="2" borderId="0" xfId="1" applyNumberFormat="1" applyFont="1" applyFill="1" applyBorder="1" applyAlignment="1">
      <alignment horizontal="center"/>
    </xf>
    <xf numFmtId="2" fontId="67" fillId="2" borderId="0" xfId="1" applyNumberFormat="1" applyFont="1" applyFill="1" applyBorder="1" applyAlignment="1">
      <alignment horizontal="center"/>
    </xf>
    <xf numFmtId="0" fontId="50" fillId="0" borderId="0" xfId="1" applyFont="1" applyBorder="1" applyAlignment="1">
      <alignment horizontal="center"/>
    </xf>
    <xf numFmtId="1" fontId="67" fillId="0" borderId="0" xfId="1" applyNumberFormat="1" applyFont="1" applyBorder="1" applyAlignment="1">
      <alignment horizontal="center"/>
    </xf>
    <xf numFmtId="2" fontId="67" fillId="0" borderId="0" xfId="1" applyNumberFormat="1" applyFont="1" applyBorder="1" applyAlignment="1">
      <alignment horizontal="center"/>
    </xf>
    <xf numFmtId="0" fontId="22" fillId="0" borderId="0" xfId="1" applyFont="1" applyBorder="1"/>
    <xf numFmtId="0" fontId="22" fillId="0" borderId="0" xfId="1" applyFont="1" applyBorder="1" applyAlignment="1">
      <alignment horizontal="center"/>
    </xf>
    <xf numFmtId="0" fontId="17" fillId="0" borderId="0" xfId="3" applyFont="1" applyBorder="1"/>
    <xf numFmtId="0" fontId="15" fillId="0" borderId="0" xfId="3" applyFont="1" applyBorder="1"/>
    <xf numFmtId="0" fontId="9" fillId="2" borderId="2"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0" xfId="0" applyFill="1" applyBorder="1" applyAlignment="1">
      <alignment horizontal="center" vertical="center"/>
    </xf>
    <xf numFmtId="0" fontId="9" fillId="2" borderId="6" xfId="0" applyFont="1" applyFill="1" applyBorder="1" applyAlignment="1">
      <alignment horizontal="center" vertical="center"/>
    </xf>
    <xf numFmtId="0" fontId="9" fillId="2" borderId="6" xfId="0" applyFont="1" applyFill="1" applyBorder="1" applyAlignment="1">
      <alignment horizontal="center" vertical="center" wrapText="1"/>
    </xf>
    <xf numFmtId="0" fontId="9" fillId="2" borderId="2" xfId="0" applyFont="1" applyFill="1" applyBorder="1" applyAlignment="1">
      <alignment horizontal="center" vertical="center"/>
    </xf>
    <xf numFmtId="2" fontId="9" fillId="2" borderId="2" xfId="0" applyNumberFormat="1" applyFont="1" applyFill="1" applyBorder="1" applyAlignment="1">
      <alignment horizontal="center" vertical="center" wrapText="1"/>
    </xf>
    <xf numFmtId="2" fontId="0" fillId="2" borderId="2" xfId="0" applyNumberFormat="1" applyFont="1" applyFill="1" applyBorder="1" applyAlignment="1">
      <alignment horizontal="center" vertical="center" wrapText="1"/>
    </xf>
    <xf numFmtId="0" fontId="21" fillId="2" borderId="2" xfId="0" applyFont="1" applyFill="1" applyBorder="1" applyAlignment="1">
      <alignment horizontal="center" vertical="center"/>
    </xf>
    <xf numFmtId="0" fontId="9" fillId="0" borderId="2" xfId="0" quotePrefix="1" applyFont="1" applyBorder="1" applyAlignment="1">
      <alignment horizontal="center" vertical="center" wrapText="1"/>
    </xf>
    <xf numFmtId="0" fontId="9" fillId="0" borderId="2" xfId="3" applyBorder="1" applyAlignment="1">
      <alignment horizontal="center" vertical="center"/>
    </xf>
    <xf numFmtId="1" fontId="17" fillId="2" borderId="0" xfId="0" applyNumberFormat="1" applyFont="1" applyFill="1" applyBorder="1" applyAlignment="1">
      <alignment horizontal="center"/>
    </xf>
    <xf numFmtId="0" fontId="0" fillId="2" borderId="2" xfId="0" applyFont="1" applyFill="1" applyBorder="1" applyAlignment="1">
      <alignment horizontal="center" vertical="center"/>
    </xf>
    <xf numFmtId="1" fontId="14" fillId="0" borderId="2" xfId="0" applyNumberFormat="1" applyFont="1" applyBorder="1" applyAlignment="1">
      <alignment horizontal="center"/>
    </xf>
    <xf numFmtId="164" fontId="8" fillId="0" borderId="2" xfId="0" applyNumberFormat="1" applyFont="1" applyBorder="1" applyAlignment="1">
      <alignment horizontal="center"/>
    </xf>
    <xf numFmtId="0" fontId="8" fillId="0" borderId="2" xfId="0" applyFont="1" applyBorder="1" applyAlignment="1">
      <alignment horizontal="center" vertical="center"/>
    </xf>
    <xf numFmtId="1" fontId="4" fillId="0" borderId="0" xfId="0" applyNumberFormat="1" applyFont="1" applyBorder="1" applyAlignment="1">
      <alignment horizontal="center"/>
    </xf>
    <xf numFmtId="0" fontId="62" fillId="2" borderId="6" xfId="0" applyFont="1" applyFill="1" applyBorder="1" applyAlignment="1">
      <alignment horizontal="center" vertical="center" wrapText="1"/>
    </xf>
    <xf numFmtId="0" fontId="6" fillId="0" borderId="2"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center"/>
    </xf>
    <xf numFmtId="0" fontId="9" fillId="0" borderId="2" xfId="1" applyFont="1" applyBorder="1" applyAlignment="1">
      <alignment horizontal="center" vertical="top" wrapText="1"/>
    </xf>
    <xf numFmtId="0" fontId="4" fillId="0" borderId="5" xfId="1" applyFont="1" applyBorder="1" applyAlignment="1">
      <alignment horizontal="center"/>
    </xf>
    <xf numFmtId="0" fontId="6" fillId="0" borderId="0" xfId="1" applyFont="1" applyBorder="1" applyAlignment="1">
      <alignment vertical="center"/>
    </xf>
    <xf numFmtId="0" fontId="9" fillId="0" borderId="0" xfId="1" applyFont="1" applyBorder="1" applyAlignment="1">
      <alignment horizontal="center" vertical="center"/>
    </xf>
    <xf numFmtId="0" fontId="9" fillId="0" borderId="0" xfId="1" applyFont="1" applyBorder="1" applyAlignment="1">
      <alignment horizontal="center"/>
    </xf>
    <xf numFmtId="0" fontId="19" fillId="2" borderId="8" xfId="1" quotePrefix="1" applyFont="1" applyFill="1" applyBorder="1" applyAlignment="1">
      <alignment horizontal="center" vertical="center" wrapText="1"/>
    </xf>
    <xf numFmtId="0" fontId="4" fillId="0" borderId="5" xfId="1" applyFont="1" applyBorder="1" applyAlignment="1">
      <alignment horizontal="left" vertical="center"/>
    </xf>
    <xf numFmtId="0" fontId="4" fillId="0" borderId="5" xfId="1" applyFont="1" applyBorder="1" applyAlignment="1">
      <alignment horizontal="left"/>
    </xf>
    <xf numFmtId="0" fontId="19" fillId="2" borderId="2" xfId="1" quotePrefix="1" applyFont="1" applyFill="1" applyBorder="1" applyAlignment="1">
      <alignment horizontal="center" vertical="center" wrapText="1"/>
    </xf>
    <xf numFmtId="0" fontId="6" fillId="0" borderId="2" xfId="1" applyFont="1" applyBorder="1" applyAlignment="1">
      <alignment vertical="center"/>
    </xf>
    <xf numFmtId="0" fontId="9" fillId="0" borderId="6" xfId="0" quotePrefix="1" applyFont="1" applyBorder="1" applyAlignment="1">
      <alignment horizontal="center" vertical="top" wrapText="1"/>
    </xf>
    <xf numFmtId="0" fontId="15" fillId="0" borderId="2" xfId="0" applyFont="1" applyFill="1" applyBorder="1" applyAlignment="1">
      <alignment horizontal="center" vertical="top" wrapText="1"/>
    </xf>
    <xf numFmtId="0" fontId="15" fillId="0" borderId="2" xfId="1" applyFont="1" applyBorder="1" applyAlignment="1">
      <alignment horizontal="center" vertical="top" wrapText="1"/>
    </xf>
    <xf numFmtId="0" fontId="0" fillId="2" borderId="2" xfId="0" applyFill="1" applyBorder="1" applyAlignment="1">
      <alignment horizontal="center"/>
    </xf>
    <xf numFmtId="0" fontId="15" fillId="2" borderId="2" xfId="1" applyFont="1" applyFill="1" applyBorder="1" applyAlignment="1">
      <alignment horizontal="center" vertical="top" wrapText="1"/>
    </xf>
    <xf numFmtId="0" fontId="9" fillId="0" borderId="2" xfId="0" applyFont="1" applyBorder="1" applyAlignment="1">
      <alignment horizontal="center" vertical="top" wrapText="1"/>
    </xf>
    <xf numFmtId="0" fontId="73" fillId="2" borderId="2" xfId="0" applyFont="1" applyFill="1" applyBorder="1" applyAlignment="1">
      <alignment horizontal="center" vertical="center"/>
    </xf>
    <xf numFmtId="0" fontId="69" fillId="0" borderId="2" xfId="0" applyFont="1" applyBorder="1"/>
    <xf numFmtId="0" fontId="69" fillId="2" borderId="2" xfId="0" applyFont="1" applyFill="1" applyBorder="1"/>
    <xf numFmtId="0" fontId="69" fillId="2" borderId="1" xfId="0" applyFont="1" applyFill="1" applyBorder="1"/>
    <xf numFmtId="0" fontId="49" fillId="3" borderId="2" xfId="1" applyFill="1" applyBorder="1" applyAlignment="1">
      <alignment horizontal="center"/>
    </xf>
    <xf numFmtId="0" fontId="17" fillId="0" borderId="0" xfId="0" applyFont="1" applyAlignment="1">
      <alignment horizontal="center"/>
    </xf>
    <xf numFmtId="0" fontId="15" fillId="0" borderId="2" xfId="0" applyFont="1" applyBorder="1" applyAlignment="1">
      <alignment horizontal="center"/>
    </xf>
    <xf numFmtId="0" fontId="4" fillId="0" borderId="2" xfId="0" applyFont="1" applyBorder="1" applyAlignment="1">
      <alignment horizontal="center" vertical="top" wrapText="1"/>
    </xf>
    <xf numFmtId="0" fontId="4" fillId="0" borderId="0" xfId="0" applyFont="1" applyAlignment="1">
      <alignment horizontal="left"/>
    </xf>
    <xf numFmtId="0" fontId="4" fillId="0" borderId="2" xfId="0" applyFont="1" applyBorder="1" applyAlignment="1">
      <alignment horizontal="center"/>
    </xf>
    <xf numFmtId="0" fontId="17" fillId="0" borderId="2" xfId="0" applyFont="1" applyBorder="1" applyAlignment="1">
      <alignment horizontal="center"/>
    </xf>
    <xf numFmtId="0" fontId="15" fillId="0" borderId="0" xfId="0" applyFont="1" applyBorder="1" applyAlignment="1">
      <alignment horizontal="center"/>
    </xf>
    <xf numFmtId="0" fontId="17" fillId="0" borderId="2" xfId="0" applyFont="1" applyBorder="1" applyAlignment="1">
      <alignment horizontal="center" wrapText="1"/>
    </xf>
    <xf numFmtId="0" fontId="17" fillId="0" borderId="1" xfId="0" applyFont="1" applyBorder="1" applyAlignment="1">
      <alignment horizontal="center" vertical="top" wrapText="1"/>
    </xf>
    <xf numFmtId="0" fontId="17" fillId="0" borderId="3" xfId="0" applyFont="1" applyBorder="1" applyAlignment="1">
      <alignment horizontal="center" vertical="top" wrapText="1"/>
    </xf>
    <xf numFmtId="0" fontId="18" fillId="0" borderId="0" xfId="0" applyFont="1" applyAlignment="1">
      <alignment horizontal="center"/>
    </xf>
    <xf numFmtId="0" fontId="15" fillId="0" borderId="0" xfId="5" applyFont="1" applyAlignment="1">
      <alignment horizontal="left"/>
    </xf>
    <xf numFmtId="0" fontId="17" fillId="0" borderId="2" xfId="5" applyFont="1" applyBorder="1" applyAlignment="1">
      <alignment horizontal="center" vertical="top" wrapText="1"/>
    </xf>
    <xf numFmtId="0" fontId="17" fillId="0" borderId="2" xfId="5" applyFont="1" applyBorder="1" applyAlignment="1">
      <alignment horizontal="center" vertical="center" wrapText="1"/>
    </xf>
    <xf numFmtId="0" fontId="9" fillId="0" borderId="0" xfId="0" applyFont="1"/>
    <xf numFmtId="0" fontId="17" fillId="0" borderId="2" xfId="0" applyFont="1" applyBorder="1" applyAlignment="1">
      <alignment horizontal="center" vertical="center"/>
    </xf>
    <xf numFmtId="0" fontId="17" fillId="0" borderId="2" xfId="0" applyFont="1" applyBorder="1" applyAlignment="1">
      <alignment horizontal="center" vertical="top"/>
    </xf>
    <xf numFmtId="0" fontId="17" fillId="0" borderId="0" xfId="0" applyFont="1" applyAlignment="1">
      <alignment horizontal="center" vertical="top" wrapText="1"/>
    </xf>
    <xf numFmtId="0" fontId="17" fillId="0" borderId="0" xfId="0" applyFont="1" applyAlignment="1">
      <alignment horizontal="right"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5" xfId="0" applyFont="1" applyBorder="1" applyAlignment="1">
      <alignment horizontal="center" vertical="top"/>
    </xf>
    <xf numFmtId="0" fontId="17" fillId="0" borderId="6" xfId="0" applyFont="1" applyBorder="1" applyAlignment="1">
      <alignment horizontal="center" vertical="top"/>
    </xf>
    <xf numFmtId="0" fontId="17" fillId="0" borderId="2" xfId="0" applyFont="1" applyFill="1" applyBorder="1" applyAlignment="1">
      <alignment horizontal="center" vertical="top" wrapText="1"/>
    </xf>
    <xf numFmtId="0" fontId="27" fillId="0" borderId="2" xfId="0" quotePrefix="1" applyFont="1" applyBorder="1" applyAlignment="1">
      <alignment horizontal="center" vertical="top" wrapText="1"/>
    </xf>
    <xf numFmtId="0" fontId="27" fillId="0" borderId="5" xfId="0" quotePrefix="1" applyFont="1" applyBorder="1" applyAlignment="1">
      <alignment vertical="top" wrapText="1"/>
    </xf>
    <xf numFmtId="0" fontId="27" fillId="0" borderId="6" xfId="0" quotePrefix="1" applyFont="1" applyBorder="1" applyAlignment="1">
      <alignment vertical="top" wrapText="1"/>
    </xf>
    <xf numFmtId="0" fontId="27" fillId="0" borderId="0" xfId="0" applyFont="1"/>
    <xf numFmtId="0" fontId="17" fillId="0" borderId="0" xfId="0" applyFont="1" applyBorder="1" applyAlignment="1">
      <alignment horizontal="center" vertical="top"/>
    </xf>
    <xf numFmtId="0" fontId="17" fillId="0" borderId="0" xfId="0" applyFont="1" applyBorder="1" applyAlignment="1">
      <alignment horizontal="center" vertical="top" wrapText="1"/>
    </xf>
    <xf numFmtId="49" fontId="17" fillId="0" borderId="0" xfId="0" applyNumberFormat="1" applyFont="1" applyBorder="1" applyAlignment="1">
      <alignment horizontal="left" vertical="top"/>
    </xf>
    <xf numFmtId="0" fontId="74" fillId="0" borderId="0" xfId="0" applyFont="1" applyAlignment="1">
      <alignment horizontal="right"/>
    </xf>
    <xf numFmtId="0" fontId="17" fillId="0" borderId="0" xfId="0" applyFont="1" applyAlignment="1">
      <alignment horizontal="left"/>
    </xf>
    <xf numFmtId="0" fontId="17" fillId="0" borderId="3" xfId="0" applyFont="1" applyBorder="1" applyAlignment="1">
      <alignment vertical="top"/>
    </xf>
    <xf numFmtId="0" fontId="17" fillId="0" borderId="1" xfId="0" applyFont="1" applyBorder="1" applyAlignment="1">
      <alignment vertical="top" wrapText="1"/>
    </xf>
    <xf numFmtId="0" fontId="27" fillId="0" borderId="2" xfId="0" applyFont="1" applyBorder="1" applyAlignment="1">
      <alignment horizontal="center"/>
    </xf>
    <xf numFmtId="0" fontId="27" fillId="0" borderId="2" xfId="3" applyFont="1" applyBorder="1" applyAlignment="1">
      <alignment horizontal="center" wrapText="1"/>
    </xf>
    <xf numFmtId="0" fontId="27" fillId="0" borderId="0" xfId="0" applyFont="1" applyAlignment="1">
      <alignment horizontal="center" vertical="top" wrapText="1"/>
    </xf>
    <xf numFmtId="0" fontId="17" fillId="0" borderId="2" xfId="3" applyFont="1" applyBorder="1" applyAlignment="1">
      <alignment horizontal="left" vertical="center" wrapText="1"/>
    </xf>
    <xf numFmtId="0" fontId="75" fillId="0" borderId="2" xfId="0" applyFont="1" applyBorder="1" applyAlignment="1">
      <alignment horizontal="center"/>
    </xf>
    <xf numFmtId="2" fontId="15" fillId="0" borderId="2" xfId="0" applyNumberFormat="1" applyFont="1" applyBorder="1" applyAlignment="1"/>
    <xf numFmtId="0" fontId="17" fillId="0" borderId="2" xfId="3" applyFont="1" applyBorder="1" applyAlignment="1">
      <alignment horizontal="left" vertical="center"/>
    </xf>
    <xf numFmtId="0" fontId="17" fillId="0" borderId="2" xfId="0" applyFont="1" applyFill="1" applyBorder="1" applyAlignment="1">
      <alignment horizontal="center"/>
    </xf>
    <xf numFmtId="0" fontId="17" fillId="0" borderId="2" xfId="3" applyFont="1" applyFill="1" applyBorder="1" applyAlignment="1">
      <alignment horizontal="left" vertical="center" wrapText="1"/>
    </xf>
    <xf numFmtId="2" fontId="17" fillId="0" borderId="2" xfId="0" applyNumberFormat="1" applyFont="1" applyBorder="1" applyAlignment="1"/>
    <xf numFmtId="0" fontId="18" fillId="0" borderId="2" xfId="3" applyFont="1" applyBorder="1" applyAlignment="1">
      <alignment horizontal="left" vertical="center" wrapText="1"/>
    </xf>
    <xf numFmtId="0" fontId="17" fillId="0" borderId="0" xfId="0" applyFont="1" applyAlignment="1">
      <alignment vertical="top" wrapText="1"/>
    </xf>
    <xf numFmtId="0" fontId="15" fillId="0" borderId="0" xfId="5" applyFont="1"/>
    <xf numFmtId="0" fontId="74" fillId="0" borderId="0" xfId="5" applyFont="1" applyAlignment="1">
      <alignment horizontal="right"/>
    </xf>
    <xf numFmtId="0" fontId="17" fillId="0" borderId="0" xfId="3" applyFont="1" applyAlignment="1">
      <alignment horizontal="center"/>
    </xf>
    <xf numFmtId="0" fontId="15" fillId="0" borderId="0" xfId="3" applyFont="1" applyAlignment="1">
      <alignment horizontal="center"/>
    </xf>
    <xf numFmtId="0" fontId="17" fillId="0" borderId="0" xfId="3" applyFont="1" applyAlignment="1"/>
    <xf numFmtId="0" fontId="17" fillId="0" borderId="0" xfId="5" applyFont="1" applyAlignment="1">
      <alignment horizontal="right"/>
    </xf>
    <xf numFmtId="0" fontId="18" fillId="0" borderId="0" xfId="3" applyFont="1" applyAlignment="1">
      <alignment horizontal="center"/>
    </xf>
    <xf numFmtId="0" fontId="17" fillId="0" borderId="2" xfId="5" applyFont="1" applyBorder="1" applyAlignment="1">
      <alignment horizontal="center" vertical="center"/>
    </xf>
    <xf numFmtId="0" fontId="15" fillId="0" borderId="0" xfId="5" applyFont="1" applyAlignment="1">
      <alignment vertical="center"/>
    </xf>
    <xf numFmtId="0" fontId="15" fillId="0" borderId="0" xfId="3" applyFont="1"/>
    <xf numFmtId="0" fontId="17" fillId="0" borderId="0" xfId="3" applyFont="1"/>
    <xf numFmtId="1" fontId="0" fillId="2" borderId="2" xfId="0" applyNumberFormat="1" applyFill="1" applyBorder="1" applyAlignment="1">
      <alignment horizontal="center"/>
    </xf>
    <xf numFmtId="0" fontId="15" fillId="0" borderId="2" xfId="0" applyFont="1" applyBorder="1" applyAlignment="1">
      <alignment horizontal="center"/>
    </xf>
    <xf numFmtId="0" fontId="17" fillId="0" borderId="2" xfId="0" applyFont="1" applyBorder="1" applyAlignment="1">
      <alignment horizontal="center"/>
    </xf>
    <xf numFmtId="0" fontId="14" fillId="0" borderId="2" xfId="0" applyFont="1" applyBorder="1" applyAlignment="1">
      <alignment horizontal="center"/>
    </xf>
    <xf numFmtId="0" fontId="15" fillId="0" borderId="2" xfId="0" applyFont="1" applyBorder="1" applyAlignment="1">
      <alignment horizontal="center"/>
    </xf>
    <xf numFmtId="0" fontId="17" fillId="0" borderId="2" xfId="0" applyFont="1" applyBorder="1" applyAlignment="1">
      <alignment horizontal="center"/>
    </xf>
    <xf numFmtId="0" fontId="19" fillId="0" borderId="5" xfId="4" applyFont="1" applyBorder="1" applyAlignment="1">
      <alignment horizontal="center" vertical="top" wrapText="1"/>
    </xf>
    <xf numFmtId="0" fontId="19" fillId="0" borderId="9" xfId="4" applyFont="1" applyBorder="1" applyAlignment="1">
      <alignment horizontal="center" vertical="top" wrapText="1"/>
    </xf>
    <xf numFmtId="0" fontId="19" fillId="0" borderId="6" xfId="4" applyFont="1" applyBorder="1" applyAlignment="1">
      <alignment horizontal="center" vertical="top" wrapText="1"/>
    </xf>
    <xf numFmtId="0" fontId="9" fillId="0" borderId="0" xfId="4" applyAlignment="1">
      <alignment horizontal="left"/>
    </xf>
    <xf numFmtId="165" fontId="9" fillId="0" borderId="0" xfId="0" applyNumberFormat="1" applyFont="1"/>
    <xf numFmtId="2" fontId="9" fillId="0" borderId="0" xfId="0" applyNumberFormat="1" applyFont="1"/>
    <xf numFmtId="2" fontId="15" fillId="0" borderId="0" xfId="1" applyNumberFormat="1" applyFont="1"/>
    <xf numFmtId="0" fontId="38" fillId="0" borderId="2" xfId="0" applyFont="1" applyBorder="1" applyAlignment="1">
      <alignment vertical="top" wrapText="1"/>
    </xf>
    <xf numFmtId="0" fontId="4" fillId="2" borderId="2" xfId="0" applyFont="1" applyFill="1" applyBorder="1" applyAlignment="1">
      <alignment horizontal="center"/>
    </xf>
    <xf numFmtId="2" fontId="62" fillId="0" borderId="2" xfId="0" applyNumberFormat="1" applyFont="1" applyFill="1" applyBorder="1" applyAlignment="1">
      <alignment horizontal="center" vertical="top" wrapText="1"/>
    </xf>
    <xf numFmtId="0" fontId="15" fillId="0" borderId="2" xfId="0" applyFont="1" applyBorder="1" applyAlignment="1">
      <alignment horizontal="center"/>
    </xf>
    <xf numFmtId="0" fontId="17" fillId="0" borderId="2" xfId="0" applyFont="1" applyBorder="1" applyAlignment="1">
      <alignment horizontal="center"/>
    </xf>
    <xf numFmtId="0" fontId="4" fillId="2" borderId="2" xfId="0" applyFont="1" applyFill="1" applyBorder="1" applyAlignment="1">
      <alignment horizontal="center" vertical="top" wrapText="1"/>
    </xf>
    <xf numFmtId="0" fontId="8" fillId="0" borderId="12" xfId="3" applyFont="1" applyBorder="1" applyAlignment="1">
      <alignment vertical="center"/>
    </xf>
    <xf numFmtId="0" fontId="8" fillId="0" borderId="13" xfId="3" applyFont="1" applyBorder="1" applyAlignment="1">
      <alignment vertical="center"/>
    </xf>
    <xf numFmtId="0" fontId="8" fillId="0" borderId="14" xfId="3" applyFont="1" applyBorder="1" applyAlignment="1">
      <alignment vertical="center"/>
    </xf>
    <xf numFmtId="0" fontId="8" fillId="0" borderId="11" xfId="3" applyFont="1" applyBorder="1" applyAlignment="1">
      <alignment vertical="center"/>
    </xf>
    <xf numFmtId="0" fontId="8" fillId="0" borderId="0" xfId="3" applyFont="1" applyBorder="1" applyAlignment="1">
      <alignment vertical="center"/>
    </xf>
    <xf numFmtId="0" fontId="8" fillId="0" borderId="17" xfId="3" applyFont="1" applyBorder="1" applyAlignment="1">
      <alignment vertical="center"/>
    </xf>
    <xf numFmtId="0" fontId="8" fillId="0" borderId="8" xfId="3" applyFont="1" applyBorder="1" applyAlignment="1">
      <alignment vertical="center"/>
    </xf>
    <xf numFmtId="0" fontId="8" fillId="0" borderId="7" xfId="3" applyFont="1" applyBorder="1" applyAlignment="1">
      <alignment vertical="center"/>
    </xf>
    <xf numFmtId="0" fontId="8" fillId="0" borderId="15" xfId="3" applyFont="1" applyBorder="1" applyAlignment="1">
      <alignment vertical="center"/>
    </xf>
    <xf numFmtId="0" fontId="17" fillId="0" borderId="5" xfId="5" applyFont="1" applyBorder="1" applyAlignment="1">
      <alignment horizontal="center" vertical="top" wrapText="1"/>
    </xf>
    <xf numFmtId="0" fontId="15" fillId="0" borderId="6" xfId="5" applyFont="1" applyBorder="1" applyAlignment="1">
      <alignment horizontal="left" vertical="top" wrapText="1"/>
    </xf>
    <xf numFmtId="0" fontId="15" fillId="0" borderId="2" xfId="0" applyFont="1" applyBorder="1" applyAlignment="1">
      <alignment horizontal="center"/>
    </xf>
    <xf numFmtId="0" fontId="17" fillId="0" borderId="2" xfId="0" applyFont="1" applyBorder="1" applyAlignment="1">
      <alignment horizontal="center"/>
    </xf>
    <xf numFmtId="0" fontId="14" fillId="0" borderId="2" xfId="0" applyFont="1" applyBorder="1" applyAlignment="1">
      <alignment horizontal="center"/>
    </xf>
    <xf numFmtId="0" fontId="4"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1" fontId="8" fillId="0" borderId="2" xfId="0" applyNumberFormat="1" applyFont="1" applyBorder="1" applyAlignment="1">
      <alignment horizontal="center"/>
    </xf>
    <xf numFmtId="2" fontId="69" fillId="0" borderId="2" xfId="0" applyNumberFormat="1" applyFont="1" applyBorder="1" applyAlignment="1">
      <alignment horizontal="center" vertical="center" wrapText="1"/>
    </xf>
    <xf numFmtId="2" fontId="69" fillId="0" borderId="2" xfId="0" applyNumberFormat="1" applyFont="1" applyBorder="1" applyAlignment="1">
      <alignment horizontal="center" vertical="center"/>
    </xf>
    <xf numFmtId="2" fontId="6" fillId="0" borderId="2" xfId="0" applyNumberFormat="1" applyFont="1" applyBorder="1" applyAlignment="1">
      <alignment horizontal="center" vertical="center" wrapText="1"/>
    </xf>
    <xf numFmtId="0" fontId="8" fillId="0" borderId="5" xfId="1" applyFont="1" applyBorder="1" applyAlignment="1">
      <alignment vertical="center"/>
    </xf>
    <xf numFmtId="0" fontId="14" fillId="2" borderId="2" xfId="0" applyFont="1" applyFill="1" applyBorder="1" applyAlignment="1">
      <alignment horizontal="center"/>
    </xf>
    <xf numFmtId="0" fontId="14" fillId="0" borderId="0" xfId="0" applyFont="1" applyBorder="1"/>
    <xf numFmtId="0" fontId="14" fillId="0" borderId="2" xfId="0" applyFont="1" applyBorder="1" applyAlignment="1">
      <alignment horizontal="left"/>
    </xf>
    <xf numFmtId="0" fontId="9" fillId="2" borderId="0" xfId="3" applyFill="1" applyBorder="1"/>
    <xf numFmtId="0" fontId="17" fillId="2" borderId="0" xfId="3" applyFont="1" applyFill="1" applyBorder="1" applyAlignment="1">
      <alignment horizontal="center"/>
    </xf>
    <xf numFmtId="0" fontId="9" fillId="2" borderId="0" xfId="3" applyFill="1"/>
    <xf numFmtId="0" fontId="76" fillId="2" borderId="2" xfId="1" applyFont="1" applyFill="1" applyBorder="1" applyAlignment="1">
      <alignment horizontal="center" vertical="center" wrapText="1"/>
    </xf>
    <xf numFmtId="0" fontId="76" fillId="2" borderId="1" xfId="1" applyFont="1" applyFill="1" applyBorder="1" applyAlignment="1">
      <alignment horizontal="center" vertical="center" wrapText="1"/>
    </xf>
    <xf numFmtId="0" fontId="79" fillId="0" borderId="0" xfId="0" applyFont="1" applyAlignment="1">
      <alignment horizontal="right"/>
    </xf>
    <xf numFmtId="0" fontId="80" fillId="0" borderId="0" xfId="0" applyFont="1"/>
    <xf numFmtId="0" fontId="81" fillId="0" borderId="0" xfId="0" applyFont="1" applyAlignment="1"/>
    <xf numFmtId="0" fontId="78" fillId="0" borderId="0" xfId="1" applyFont="1" applyAlignment="1">
      <alignment horizontal="left"/>
    </xf>
    <xf numFmtId="0" fontId="78" fillId="0" borderId="0" xfId="1" applyFont="1"/>
    <xf numFmtId="1" fontId="82" fillId="0" borderId="0" xfId="1" applyNumberFormat="1" applyFont="1" applyBorder="1" applyAlignment="1">
      <alignment horizontal="center"/>
    </xf>
    <xf numFmtId="0" fontId="83" fillId="0" borderId="0" xfId="0" applyFont="1" applyAlignment="1"/>
    <xf numFmtId="2" fontId="4" fillId="0" borderId="0" xfId="0" applyNumberFormat="1" applyFont="1"/>
    <xf numFmtId="0" fontId="1" fillId="0" borderId="0" xfId="1" applyFont="1"/>
    <xf numFmtId="0" fontId="15" fillId="0" borderId="2" xfId="0" applyFont="1" applyBorder="1" applyAlignment="1">
      <alignment horizontal="center"/>
    </xf>
    <xf numFmtId="0" fontId="17" fillId="0" borderId="2" xfId="0" applyFont="1" applyBorder="1" applyAlignment="1">
      <alignment horizontal="center"/>
    </xf>
    <xf numFmtId="0" fontId="14" fillId="0" borderId="2" xfId="0" applyFont="1" applyBorder="1" applyAlignment="1">
      <alignment horizontal="center"/>
    </xf>
    <xf numFmtId="0" fontId="4" fillId="0" borderId="2" xfId="0" applyFont="1" applyBorder="1" applyAlignment="1">
      <alignment horizontal="center" vertical="center" wrapText="1"/>
    </xf>
    <xf numFmtId="0" fontId="17" fillId="0" borderId="2" xfId="0" applyFont="1" applyBorder="1" applyAlignment="1">
      <alignment horizontal="center"/>
    </xf>
    <xf numFmtId="0" fontId="15" fillId="0" borderId="2" xfId="0" applyFont="1" applyBorder="1" applyAlignment="1">
      <alignment horizontal="center"/>
    </xf>
    <xf numFmtId="0" fontId="4" fillId="0" borderId="2" xfId="0" applyFont="1" applyBorder="1" applyAlignment="1">
      <alignment horizontal="center"/>
    </xf>
    <xf numFmtId="0" fontId="14" fillId="0" borderId="2" xfId="0" applyFont="1" applyBorder="1" applyAlignment="1">
      <alignment horizontal="center"/>
    </xf>
    <xf numFmtId="1" fontId="62" fillId="2" borderId="2" xfId="0" applyNumberFormat="1" applyFont="1" applyFill="1" applyBorder="1" applyAlignment="1">
      <alignment horizontal="center" vertical="center" wrapText="1"/>
    </xf>
    <xf numFmtId="1" fontId="62" fillId="2" borderId="2" xfId="1" applyNumberFormat="1" applyFont="1" applyFill="1" applyBorder="1" applyAlignment="1">
      <alignment horizontal="center" vertical="top"/>
    </xf>
    <xf numFmtId="164" fontId="15" fillId="0" borderId="2" xfId="1" applyNumberFormat="1" applyFont="1" applyBorder="1" applyAlignment="1">
      <alignment horizontal="center"/>
    </xf>
    <xf numFmtId="164" fontId="15" fillId="2" borderId="2" xfId="1" applyNumberFormat="1" applyFont="1" applyFill="1" applyBorder="1" applyAlignment="1">
      <alignment horizontal="center"/>
    </xf>
    <xf numFmtId="164" fontId="15" fillId="2" borderId="2" xfId="1" applyNumberFormat="1" applyFont="1" applyFill="1" applyBorder="1" applyAlignment="1">
      <alignment horizontal="center" wrapText="1"/>
    </xf>
    <xf numFmtId="2" fontId="15" fillId="2" borderId="2" xfId="1" applyNumberFormat="1" applyFont="1" applyFill="1" applyBorder="1" applyAlignment="1">
      <alignment horizontal="center" wrapText="1"/>
    </xf>
    <xf numFmtId="164" fontId="17" fillId="0" borderId="2" xfId="1" applyNumberFormat="1" applyFont="1" applyBorder="1" applyAlignment="1">
      <alignment horizontal="center"/>
    </xf>
    <xf numFmtId="0" fontId="48" fillId="0" borderId="2" xfId="0" applyFont="1" applyBorder="1" applyAlignment="1">
      <alignment horizontal="center"/>
    </xf>
    <xf numFmtId="0" fontId="17" fillId="0" borderId="11" xfId="0" applyFont="1" applyFill="1" applyBorder="1" applyAlignment="1">
      <alignment horizontal="center"/>
    </xf>
    <xf numFmtId="0" fontId="0" fillId="0" borderId="0" xfId="0" applyAlignment="1">
      <alignment horizontal="center"/>
    </xf>
    <xf numFmtId="0" fontId="9" fillId="0" borderId="0" xfId="0" applyFont="1"/>
    <xf numFmtId="0" fontId="4" fillId="0" borderId="2" xfId="1" applyFont="1" applyBorder="1" applyAlignment="1">
      <alignment horizontal="center" vertical="top" wrapText="1"/>
    </xf>
    <xf numFmtId="0" fontId="7" fillId="0" borderId="0" xfId="1" applyFont="1" applyAlignment="1">
      <alignment horizontal="center"/>
    </xf>
    <xf numFmtId="2" fontId="69" fillId="0" borderId="2" xfId="0" applyNumberFormat="1" applyFont="1" applyBorder="1" applyAlignment="1">
      <alignment horizontal="center" vertical="center" wrapText="1"/>
    </xf>
    <xf numFmtId="0" fontId="15" fillId="2" borderId="10" xfId="0" applyFont="1" applyFill="1" applyBorder="1" applyAlignment="1">
      <alignment horizontal="center"/>
    </xf>
    <xf numFmtId="0" fontId="0" fillId="0" borderId="0" xfId="0" applyAlignment="1">
      <alignment vertical="center"/>
    </xf>
    <xf numFmtId="0" fontId="4" fillId="2" borderId="0" xfId="1" applyFont="1" applyFill="1" applyAlignment="1">
      <alignment vertical="center"/>
    </xf>
    <xf numFmtId="0" fontId="4" fillId="2" borderId="0" xfId="1" applyFont="1" applyFill="1"/>
    <xf numFmtId="0" fontId="4" fillId="2" borderId="0" xfId="1" applyFont="1" applyFill="1" applyAlignment="1">
      <alignment horizontal="center" vertical="top" wrapText="1"/>
    </xf>
    <xf numFmtId="0" fontId="9" fillId="3" borderId="2" xfId="1" applyFont="1" applyFill="1" applyBorder="1" applyAlignment="1">
      <alignment horizontal="center" vertical="center" wrapText="1"/>
    </xf>
    <xf numFmtId="2" fontId="4" fillId="0" borderId="0" xfId="0" applyNumberFormat="1" applyFont="1" applyAlignment="1">
      <alignment vertical="top" wrapText="1"/>
    </xf>
    <xf numFmtId="0" fontId="15" fillId="0" borderId="2" xfId="0" applyFont="1" applyBorder="1" applyAlignment="1">
      <alignment horizontal="center"/>
    </xf>
    <xf numFmtId="0" fontId="9" fillId="0" borderId="0" xfId="0" applyFont="1"/>
    <xf numFmtId="0" fontId="59" fillId="3" borderId="2" xfId="11" applyFont="1" applyFill="1" applyBorder="1" applyAlignment="1">
      <alignment vertical="center" wrapText="1"/>
    </xf>
    <xf numFmtId="0" fontId="17" fillId="0" borderId="2" xfId="0" applyFont="1" applyBorder="1" applyAlignment="1">
      <alignment horizontal="center" vertical="top" wrapText="1"/>
    </xf>
    <xf numFmtId="2" fontId="69" fillId="2" borderId="2" xfId="0" applyNumberFormat="1" applyFont="1" applyFill="1" applyBorder="1" applyAlignment="1">
      <alignment horizontal="center" vertical="center" wrapText="1"/>
    </xf>
    <xf numFmtId="0" fontId="87" fillId="0" borderId="18" xfId="0" applyFont="1" applyBorder="1" applyAlignment="1">
      <alignment horizontal="center" wrapText="1"/>
    </xf>
    <xf numFmtId="0" fontId="58" fillId="0" borderId="18" xfId="0" applyFont="1" applyBorder="1" applyAlignment="1">
      <alignment horizontal="center" wrapText="1"/>
    </xf>
    <xf numFmtId="0" fontId="9" fillId="0" borderId="18" xfId="0" applyFont="1" applyBorder="1" applyAlignment="1">
      <alignment horizontal="center" wrapText="1"/>
    </xf>
    <xf numFmtId="0" fontId="89" fillId="0" borderId="18" xfId="8" applyFont="1" applyBorder="1" applyAlignment="1" applyProtection="1">
      <alignment horizontal="center" wrapText="1"/>
    </xf>
    <xf numFmtId="0" fontId="21" fillId="2" borderId="2" xfId="1" applyFont="1" applyFill="1" applyBorder="1" applyAlignment="1">
      <alignment horizontal="center" vertical="top" wrapText="1"/>
    </xf>
    <xf numFmtId="0" fontId="9" fillId="2" borderId="2" xfId="3" applyFill="1" applyBorder="1" applyAlignment="1">
      <alignment horizontal="center" vertical="center"/>
    </xf>
    <xf numFmtId="0" fontId="17" fillId="2" borderId="2" xfId="3" applyFont="1" applyFill="1" applyBorder="1" applyAlignment="1">
      <alignment horizontal="center"/>
    </xf>
    <xf numFmtId="0" fontId="14" fillId="2" borderId="0" xfId="0" applyFont="1" applyFill="1" applyBorder="1" applyAlignment="1">
      <alignment vertical="center"/>
    </xf>
    <xf numFmtId="0" fontId="0" fillId="2" borderId="0" xfId="0" applyFill="1" applyBorder="1"/>
    <xf numFmtId="2" fontId="4" fillId="2" borderId="0" xfId="0" applyNumberFormat="1" applyFont="1" applyFill="1" applyBorder="1"/>
    <xf numFmtId="0" fontId="17" fillId="0" borderId="2" xfId="0" applyFont="1" applyBorder="1" applyAlignment="1">
      <alignment horizontal="center"/>
    </xf>
    <xf numFmtId="0" fontId="15" fillId="0" borderId="2" xfId="0" applyFont="1" applyBorder="1" applyAlignment="1">
      <alignment horizontal="center"/>
    </xf>
    <xf numFmtId="0" fontId="4" fillId="2" borderId="2" xfId="0" applyFont="1" applyFill="1" applyBorder="1" applyAlignment="1">
      <alignment horizontal="center" vertical="top" wrapText="1"/>
    </xf>
    <xf numFmtId="0" fontId="4" fillId="2" borderId="5" xfId="0" applyFont="1" applyFill="1" applyBorder="1" applyAlignment="1">
      <alignment horizontal="center" vertical="top" wrapText="1"/>
    </xf>
    <xf numFmtId="0" fontId="4" fillId="2" borderId="0" xfId="0" applyFont="1" applyFill="1" applyAlignment="1">
      <alignment horizontal="center"/>
    </xf>
    <xf numFmtId="0" fontId="9" fillId="2" borderId="0" xfId="0" applyFont="1" applyFill="1" applyAlignment="1">
      <alignment horizontal="center"/>
    </xf>
    <xf numFmtId="0" fontId="4" fillId="2" borderId="0" xfId="0" applyFont="1" applyFill="1" applyBorder="1" applyAlignment="1">
      <alignment horizontal="right"/>
    </xf>
    <xf numFmtId="0" fontId="88" fillId="2" borderId="18" xfId="0" applyFont="1" applyFill="1" applyBorder="1" applyAlignment="1">
      <alignment horizontal="center" wrapText="1"/>
    </xf>
    <xf numFmtId="0" fontId="89" fillId="2" borderId="18" xfId="8" applyFont="1" applyFill="1" applyBorder="1" applyAlignment="1" applyProtection="1">
      <alignment horizontal="center" wrapText="1"/>
    </xf>
    <xf numFmtId="0" fontId="9" fillId="2" borderId="18" xfId="0" applyFont="1" applyFill="1" applyBorder="1" applyAlignment="1">
      <alignment horizontal="center" wrapText="1"/>
    </xf>
    <xf numFmtId="0" fontId="19" fillId="2" borderId="0" xfId="0" applyFont="1" applyFill="1"/>
    <xf numFmtId="0" fontId="15" fillId="2" borderId="2" xfId="0" applyFont="1" applyFill="1" applyBorder="1" applyAlignment="1"/>
    <xf numFmtId="0" fontId="22" fillId="2" borderId="2" xfId="1" applyFont="1" applyFill="1" applyBorder="1" applyAlignment="1">
      <alignment horizontal="center"/>
    </xf>
    <xf numFmtId="0" fontId="15" fillId="0" borderId="2" xfId="0" applyFont="1" applyBorder="1" applyAlignment="1">
      <alignment horizontal="center"/>
    </xf>
    <xf numFmtId="0" fontId="17" fillId="0" borderId="2" xfId="0" applyFont="1" applyBorder="1" applyAlignment="1">
      <alignment horizontal="center"/>
    </xf>
    <xf numFmtId="0" fontId="19" fillId="0" borderId="0" xfId="0" applyFont="1" applyBorder="1" applyAlignment="1">
      <alignment horizontal="right"/>
    </xf>
    <xf numFmtId="0" fontId="4" fillId="0" borderId="0" xfId="0" applyFont="1" applyAlignment="1">
      <alignment horizontal="left"/>
    </xf>
    <xf numFmtId="0" fontId="4" fillId="0" borderId="0" xfId="0" applyFont="1" applyAlignment="1">
      <alignment horizontal="center"/>
    </xf>
    <xf numFmtId="0" fontId="13" fillId="0" borderId="0" xfId="0" applyFont="1" applyAlignment="1">
      <alignment horizontal="center"/>
    </xf>
    <xf numFmtId="0" fontId="4" fillId="0" borderId="2" xfId="0" applyFont="1" applyBorder="1" applyAlignment="1">
      <alignment horizontal="center"/>
    </xf>
    <xf numFmtId="0" fontId="4" fillId="0" borderId="2" xfId="0" applyFont="1" applyBorder="1" applyAlignment="1">
      <alignment horizontal="center" vertical="top" wrapText="1"/>
    </xf>
    <xf numFmtId="0" fontId="14" fillId="0" borderId="0" xfId="0" applyFont="1" applyAlignment="1">
      <alignment horizontal="center"/>
    </xf>
    <xf numFmtId="0" fontId="7" fillId="0" borderId="0" xfId="0" applyFont="1" applyAlignment="1">
      <alignment horizontal="center" wrapText="1"/>
    </xf>
    <xf numFmtId="0" fontId="4" fillId="0" borderId="0" xfId="0" applyFont="1" applyAlignment="1">
      <alignment horizontal="right" vertical="top" wrapText="1"/>
    </xf>
    <xf numFmtId="0" fontId="9" fillId="0" borderId="0" xfId="0" applyFont="1"/>
    <xf numFmtId="0" fontId="16" fillId="0" borderId="0" xfId="0" applyFont="1" applyAlignment="1">
      <alignment horizontal="left"/>
    </xf>
    <xf numFmtId="0" fontId="4" fillId="0" borderId="5" xfId="0" applyFont="1" applyBorder="1" applyAlignment="1">
      <alignment horizontal="center" vertical="top" wrapText="1"/>
    </xf>
    <xf numFmtId="0" fontId="4" fillId="0" borderId="9"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6" xfId="0" applyFont="1" applyBorder="1" applyAlignment="1">
      <alignment horizontal="center" vertical="top" wrapText="1"/>
    </xf>
    <xf numFmtId="0" fontId="14" fillId="0" borderId="2" xfId="0" applyFont="1" applyBorder="1" applyAlignment="1">
      <alignment horizontal="center"/>
    </xf>
    <xf numFmtId="0" fontId="4" fillId="0" borderId="0" xfId="0" applyFont="1" applyBorder="1" applyAlignment="1">
      <alignment horizontal="center" vertical="center"/>
    </xf>
    <xf numFmtId="0" fontId="4" fillId="0" borderId="0" xfId="0" applyFont="1" applyBorder="1" applyAlignment="1">
      <alignment horizontal="center" vertical="top" wrapText="1"/>
    </xf>
    <xf numFmtId="0" fontId="48" fillId="0" borderId="0" xfId="0" applyFont="1" applyBorder="1" applyAlignment="1"/>
    <xf numFmtId="0" fontId="4" fillId="0" borderId="0" xfId="0" applyFont="1" applyFill="1" applyBorder="1" applyAlignment="1">
      <alignment horizontal="center" vertical="top" wrapText="1"/>
    </xf>
    <xf numFmtId="1" fontId="9" fillId="0" borderId="2" xfId="0" applyNumberFormat="1" applyFont="1" applyBorder="1"/>
    <xf numFmtId="0" fontId="4" fillId="0" borderId="0" xfId="0" applyFont="1" applyAlignment="1">
      <alignment vertical="center"/>
    </xf>
    <xf numFmtId="1" fontId="4" fillId="0" borderId="2" xfId="0" applyNumberFormat="1" applyFont="1" applyBorder="1"/>
    <xf numFmtId="9" fontId="4" fillId="0" borderId="2" xfId="14" applyFont="1" applyBorder="1"/>
    <xf numFmtId="9" fontId="91" fillId="2" borderId="10" xfId="14" applyFont="1" applyFill="1" applyBorder="1" applyAlignment="1">
      <alignment horizontal="center" vertical="center" wrapText="1"/>
    </xf>
    <xf numFmtId="9" fontId="91" fillId="2" borderId="0" xfId="14" applyFont="1" applyFill="1" applyBorder="1" applyAlignment="1">
      <alignment horizontal="center" vertical="center" wrapText="1"/>
    </xf>
    <xf numFmtId="9" fontId="17" fillId="0" borderId="0" xfId="14" applyFont="1" applyBorder="1" applyAlignment="1">
      <alignment horizontal="center"/>
    </xf>
    <xf numFmtId="1" fontId="4" fillId="0" borderId="0" xfId="0" applyNumberFormat="1" applyFont="1" applyBorder="1" applyAlignment="1">
      <alignment horizontal="center" vertical="top" wrapText="1"/>
    </xf>
    <xf numFmtId="0" fontId="17" fillId="0" borderId="0" xfId="0" applyFont="1" applyAlignment="1">
      <alignment horizontal="center"/>
    </xf>
    <xf numFmtId="0" fontId="43" fillId="0" borderId="0" xfId="0" applyFont="1" applyAlignment="1">
      <alignment horizontal="center" wrapText="1"/>
    </xf>
    <xf numFmtId="0" fontId="17" fillId="0" borderId="5" xfId="0" applyFont="1" applyBorder="1" applyAlignment="1">
      <alignment horizontal="left"/>
    </xf>
    <xf numFmtId="0" fontId="17" fillId="0" borderId="9" xfId="0" applyFont="1" applyBorder="1" applyAlignment="1">
      <alignment horizontal="left"/>
    </xf>
    <xf numFmtId="0" fontId="17" fillId="0" borderId="6" xfId="0" applyFont="1" applyBorder="1" applyAlignment="1">
      <alignment horizontal="left"/>
    </xf>
    <xf numFmtId="0" fontId="15" fillId="0" borderId="2" xfId="0" applyFont="1" applyBorder="1" applyAlignment="1">
      <alignment horizontal="center"/>
    </xf>
    <xf numFmtId="0" fontId="17" fillId="0" borderId="5" xfId="0" applyFont="1" applyBorder="1" applyAlignment="1">
      <alignment horizontal="left" vertical="top" wrapText="1"/>
    </xf>
    <xf numFmtId="0" fontId="17" fillId="0" borderId="9" xfId="0" applyFont="1" applyBorder="1" applyAlignment="1">
      <alignment horizontal="left" vertical="top" wrapText="1"/>
    </xf>
    <xf numFmtId="0" fontId="17" fillId="0" borderId="6" xfId="0" applyFont="1" applyBorder="1" applyAlignment="1">
      <alignment horizontal="left" vertical="top" wrapText="1"/>
    </xf>
    <xf numFmtId="0" fontId="27" fillId="0" borderId="5" xfId="0" quotePrefix="1" applyFont="1" applyBorder="1" applyAlignment="1">
      <alignment horizontal="center" vertical="top" wrapText="1"/>
    </xf>
    <xf numFmtId="0" fontId="27" fillId="0" borderId="6" xfId="0" quotePrefix="1" applyFont="1" applyBorder="1" applyAlignment="1">
      <alignment horizontal="center" vertical="top" wrapText="1"/>
    </xf>
    <xf numFmtId="0" fontId="27" fillId="0" borderId="9" xfId="0" quotePrefix="1" applyFont="1" applyBorder="1" applyAlignment="1">
      <alignment horizontal="center" vertical="top"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7" fillId="0" borderId="0" xfId="0" applyFont="1" applyBorder="1" applyAlignment="1">
      <alignment horizontal="left"/>
    </xf>
    <xf numFmtId="0" fontId="17" fillId="0" borderId="2" xfId="0" applyFont="1" applyBorder="1" applyAlignment="1">
      <alignment horizont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2" fontId="17" fillId="0" borderId="5" xfId="0" applyNumberFormat="1" applyFont="1" applyBorder="1" applyAlignment="1">
      <alignment horizontal="center"/>
    </xf>
    <xf numFmtId="2" fontId="17" fillId="0" borderId="6" xfId="0" applyNumberFormat="1" applyFont="1" applyBorder="1" applyAlignment="1">
      <alignment horizontal="center"/>
    </xf>
    <xf numFmtId="0" fontId="17" fillId="0" borderId="2" xfId="0" applyFont="1" applyBorder="1" applyAlignment="1">
      <alignment horizontal="center" vertical="top" wrapText="1"/>
    </xf>
    <xf numFmtId="0" fontId="17" fillId="0" borderId="0" xfId="0" applyFont="1" applyAlignment="1">
      <alignment horizontal="left" vertical="top" wrapText="1"/>
    </xf>
    <xf numFmtId="0" fontId="27" fillId="0" borderId="2" xfId="0" quotePrefix="1" applyFont="1" applyBorder="1" applyAlignment="1">
      <alignment horizontal="center" vertical="top" wrapText="1"/>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5" fillId="0" borderId="5" xfId="0" applyFont="1" applyBorder="1" applyAlignment="1">
      <alignment horizontal="center"/>
    </xf>
    <xf numFmtId="0" fontId="15" fillId="0" borderId="6" xfId="0" applyFont="1" applyBorder="1" applyAlignment="1">
      <alignment horizontal="center"/>
    </xf>
    <xf numFmtId="0" fontId="74" fillId="0" borderId="0" xfId="0" applyFont="1" applyAlignment="1">
      <alignment horizontal="right"/>
    </xf>
    <xf numFmtId="0" fontId="18" fillId="0" borderId="0" xfId="0" applyFont="1" applyAlignment="1">
      <alignment horizontal="center"/>
    </xf>
    <xf numFmtId="0" fontId="17" fillId="0" borderId="0" xfId="0" applyFont="1"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2" xfId="0" applyFont="1" applyBorder="1" applyAlignment="1">
      <alignment horizontal="center"/>
    </xf>
    <xf numFmtId="0" fontId="17" fillId="0" borderId="0" xfId="0" applyFont="1" applyAlignment="1">
      <alignment horizontal="center" vertical="top" wrapText="1"/>
    </xf>
    <xf numFmtId="0" fontId="15" fillId="0" borderId="0" xfId="0" applyFont="1" applyBorder="1" applyAlignment="1">
      <alignment horizontal="center"/>
    </xf>
    <xf numFmtId="0" fontId="17" fillId="0" borderId="0" xfId="0" applyFont="1" applyBorder="1" applyAlignment="1">
      <alignment horizontal="left" wrapText="1"/>
    </xf>
    <xf numFmtId="0" fontId="17" fillId="0" borderId="9" xfId="0" applyFont="1" applyBorder="1" applyAlignment="1">
      <alignment horizontal="center"/>
    </xf>
    <xf numFmtId="0" fontId="17" fillId="0" borderId="9" xfId="0" applyFont="1" applyBorder="1" applyAlignment="1">
      <alignment horizontal="center" vertical="top" wrapText="1"/>
    </xf>
    <xf numFmtId="0" fontId="17" fillId="0" borderId="0" xfId="0" applyFont="1" applyAlignment="1">
      <alignment horizontal="right" vertical="top" wrapText="1"/>
    </xf>
    <xf numFmtId="0" fontId="17" fillId="0" borderId="0" xfId="0" applyFont="1" applyAlignment="1">
      <alignment vertical="top" wrapText="1"/>
    </xf>
    <xf numFmtId="0" fontId="17" fillId="0" borderId="2"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11" xfId="0" applyFont="1" applyBorder="1" applyAlignment="1">
      <alignment horizontal="center"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12" xfId="0" applyFont="1" applyBorder="1" applyAlignment="1">
      <alignment horizontal="center" vertical="top"/>
    </xf>
    <xf numFmtId="0" fontId="17" fillId="0" borderId="13" xfId="0" applyFont="1" applyBorder="1" applyAlignment="1">
      <alignment horizontal="center" vertical="top"/>
    </xf>
    <xf numFmtId="0" fontId="17" fillId="0" borderId="14" xfId="0" applyFont="1" applyBorder="1" applyAlignment="1">
      <alignment horizontal="center" vertical="top"/>
    </xf>
    <xf numFmtId="0" fontId="17" fillId="0" borderId="8" xfId="0" applyFont="1" applyBorder="1" applyAlignment="1">
      <alignment horizontal="center" vertical="top"/>
    </xf>
    <xf numFmtId="0" fontId="17" fillId="0" borderId="7" xfId="0" applyFont="1" applyBorder="1" applyAlignment="1">
      <alignment horizontal="center" vertical="top"/>
    </xf>
    <xf numFmtId="0" fontId="17" fillId="0" borderId="15" xfId="0" applyFont="1" applyBorder="1" applyAlignment="1">
      <alignment horizontal="center" vertical="top"/>
    </xf>
    <xf numFmtId="0" fontId="15" fillId="0" borderId="2" xfId="0" quotePrefix="1" applyFont="1" applyBorder="1" applyAlignment="1">
      <alignment horizontal="center" vertical="center"/>
    </xf>
    <xf numFmtId="0" fontId="15" fillId="0" borderId="2" xfId="0" applyFont="1" applyBorder="1" applyAlignment="1">
      <alignment horizontal="center" vertical="center"/>
    </xf>
    <xf numFmtId="0" fontId="17" fillId="0" borderId="0" xfId="0" applyFont="1" applyBorder="1" applyAlignment="1">
      <alignment horizontal="left" vertical="top" wrapText="1"/>
    </xf>
    <xf numFmtId="0" fontId="17" fillId="0" borderId="1" xfId="0" applyFont="1" applyBorder="1" applyAlignment="1">
      <alignment horizontal="center" vertical="top" wrapText="1"/>
    </xf>
    <xf numFmtId="0" fontId="17" fillId="0" borderId="3" xfId="0" applyFont="1" applyBorder="1" applyAlignment="1">
      <alignment horizontal="center" vertical="top" wrapText="1"/>
    </xf>
    <xf numFmtId="0" fontId="17" fillId="0" borderId="2" xfId="0" applyFont="1" applyBorder="1" applyAlignment="1">
      <alignment horizontal="left"/>
    </xf>
    <xf numFmtId="0" fontId="51" fillId="0" borderId="7" xfId="0" applyFont="1" applyBorder="1" applyAlignment="1">
      <alignment horizontal="center"/>
    </xf>
    <xf numFmtId="0" fontId="17" fillId="0" borderId="12" xfId="0" applyFont="1" applyBorder="1" applyAlignment="1">
      <alignment horizontal="center" vertical="top" wrapText="1"/>
    </xf>
    <xf numFmtId="0" fontId="17" fillId="0" borderId="13" xfId="0" applyFont="1" applyBorder="1" applyAlignment="1">
      <alignment horizontal="center" vertical="top" wrapText="1"/>
    </xf>
    <xf numFmtId="0" fontId="17" fillId="0" borderId="8" xfId="0" applyFont="1" applyBorder="1" applyAlignment="1">
      <alignment horizontal="center" vertical="top" wrapText="1"/>
    </xf>
    <xf numFmtId="0" fontId="17" fillId="0" borderId="7" xfId="0" applyFont="1" applyBorder="1" applyAlignment="1">
      <alignment horizontal="center" vertical="top" wrapText="1"/>
    </xf>
    <xf numFmtId="0" fontId="17" fillId="0" borderId="12" xfId="0" applyFont="1" applyBorder="1" applyAlignment="1">
      <alignment horizontal="center"/>
    </xf>
    <xf numFmtId="0" fontId="17" fillId="0" borderId="13" xfId="0" applyFont="1" applyBorder="1" applyAlignment="1">
      <alignment horizontal="center"/>
    </xf>
    <xf numFmtId="0" fontId="17" fillId="0" borderId="14" xfId="0" applyFont="1" applyBorder="1" applyAlignment="1">
      <alignment horizontal="center"/>
    </xf>
    <xf numFmtId="0" fontId="17" fillId="0" borderId="1" xfId="0" applyFont="1" applyBorder="1" applyAlignment="1">
      <alignment vertical="top"/>
    </xf>
    <xf numFmtId="0" fontId="17" fillId="0" borderId="3" xfId="0" applyFont="1" applyBorder="1" applyAlignment="1">
      <alignment vertical="top"/>
    </xf>
    <xf numFmtId="0" fontId="17" fillId="0" borderId="1" xfId="0" applyFont="1" applyBorder="1" applyAlignment="1">
      <alignment horizontal="center" vertical="top"/>
    </xf>
    <xf numFmtId="0" fontId="17" fillId="0" borderId="3" xfId="0" applyFont="1" applyBorder="1" applyAlignment="1">
      <alignment horizontal="center" vertical="top"/>
    </xf>
    <xf numFmtId="0" fontId="17" fillId="0" borderId="0" xfId="5" applyFont="1" applyAlignment="1">
      <alignment horizontal="left"/>
    </xf>
    <xf numFmtId="0" fontId="17" fillId="0" borderId="5" xfId="5" applyFont="1" applyBorder="1" applyAlignment="1">
      <alignment horizontal="left" vertical="center" wrapText="1"/>
    </xf>
    <xf numFmtId="0" fontId="17" fillId="0" borderId="6" xfId="5" applyFont="1" applyBorder="1" applyAlignment="1">
      <alignment horizontal="left" vertical="center" wrapText="1"/>
    </xf>
    <xf numFmtId="0" fontId="17" fillId="0" borderId="5" xfId="5" applyFont="1" applyBorder="1" applyAlignment="1">
      <alignment horizontal="center" vertical="center" wrapText="1"/>
    </xf>
    <xf numFmtId="0" fontId="17" fillId="0" borderId="6" xfId="5" applyFont="1" applyBorder="1" applyAlignment="1">
      <alignment horizontal="center" vertical="center" wrapText="1"/>
    </xf>
    <xf numFmtId="0" fontId="15" fillId="0" borderId="0" xfId="5" applyFont="1" applyAlignment="1">
      <alignment horizontal="left"/>
    </xf>
    <xf numFmtId="0" fontId="17" fillId="0" borderId="0" xfId="3" applyFont="1" applyAlignment="1">
      <alignment horizontal="right" vertical="top" wrapText="1"/>
    </xf>
    <xf numFmtId="2" fontId="15" fillId="0" borderId="5" xfId="5" applyNumberFormat="1" applyFont="1" applyBorder="1" applyAlignment="1">
      <alignment horizontal="center" vertical="top" wrapText="1"/>
    </xf>
    <xf numFmtId="2" fontId="15" fillId="0" borderId="9" xfId="5" applyNumberFormat="1" applyFont="1" applyBorder="1" applyAlignment="1">
      <alignment horizontal="center" vertical="top" wrapText="1"/>
    </xf>
    <xf numFmtId="2" fontId="15" fillId="0" borderId="6" xfId="5" applyNumberFormat="1" applyFont="1" applyBorder="1" applyAlignment="1">
      <alignment horizontal="center" vertical="top" wrapText="1"/>
    </xf>
    <xf numFmtId="0" fontId="17" fillId="0" borderId="2" xfId="5" applyFont="1" applyBorder="1" applyAlignment="1">
      <alignment horizontal="center" vertical="top" wrapText="1"/>
    </xf>
    <xf numFmtId="0" fontId="17" fillId="0" borderId="2" xfId="5" applyFont="1" applyBorder="1" applyAlignment="1">
      <alignment horizontal="center" vertical="center" wrapText="1"/>
    </xf>
    <xf numFmtId="0" fontId="17" fillId="0" borderId="12" xfId="5" applyFont="1" applyBorder="1" applyAlignment="1">
      <alignment horizontal="center" vertical="top" wrapText="1"/>
    </xf>
    <xf numFmtId="0" fontId="17" fillId="0" borderId="13" xfId="5" applyFont="1" applyBorder="1" applyAlignment="1">
      <alignment horizontal="center" vertical="top" wrapText="1"/>
    </xf>
    <xf numFmtId="0" fontId="17" fillId="0" borderId="14" xfId="5" applyFont="1" applyBorder="1" applyAlignment="1">
      <alignment horizontal="center" vertical="top" wrapText="1"/>
    </xf>
    <xf numFmtId="0" fontId="17" fillId="0" borderId="8" xfId="5" applyFont="1" applyBorder="1" applyAlignment="1">
      <alignment horizontal="center" vertical="top" wrapText="1"/>
    </xf>
    <xf numFmtId="0" fontId="17" fillId="0" borderId="7" xfId="5" applyFont="1" applyBorder="1" applyAlignment="1">
      <alignment horizontal="center" vertical="top" wrapText="1"/>
    </xf>
    <xf numFmtId="0" fontId="17" fillId="0" borderId="15" xfId="5" applyFont="1" applyBorder="1" applyAlignment="1">
      <alignment horizontal="center" vertical="top" wrapText="1"/>
    </xf>
    <xf numFmtId="0" fontId="17" fillId="0" borderId="1" xfId="5" applyFont="1" applyBorder="1" applyAlignment="1">
      <alignment horizontal="center" vertical="center" wrapText="1"/>
    </xf>
    <xf numFmtId="0" fontId="17" fillId="0" borderId="10" xfId="5" applyFont="1" applyBorder="1" applyAlignment="1">
      <alignment horizontal="center" vertical="center" wrapText="1"/>
    </xf>
    <xf numFmtId="0" fontId="17" fillId="0" borderId="3" xfId="5" applyFont="1" applyBorder="1" applyAlignment="1">
      <alignment horizontal="center" vertical="center" wrapText="1"/>
    </xf>
    <xf numFmtId="0" fontId="17" fillId="0" borderId="12" xfId="5" applyFont="1" applyBorder="1" applyAlignment="1">
      <alignment horizontal="center" vertical="center" wrapText="1"/>
    </xf>
    <xf numFmtId="0" fontId="17" fillId="0" borderId="13" xfId="5" applyFont="1" applyBorder="1" applyAlignment="1">
      <alignment horizontal="center" vertical="center" wrapText="1"/>
    </xf>
    <xf numFmtId="0" fontId="17" fillId="0" borderId="14" xfId="5" applyFont="1" applyBorder="1" applyAlignment="1">
      <alignment horizontal="center" vertical="center" wrapText="1"/>
    </xf>
    <xf numFmtId="0" fontId="17" fillId="0" borderId="8" xfId="5" applyFont="1" applyBorder="1" applyAlignment="1">
      <alignment horizontal="center" vertical="center" wrapText="1"/>
    </xf>
    <xf numFmtId="0" fontId="17" fillId="0" borderId="7" xfId="5" applyFont="1" applyBorder="1" applyAlignment="1">
      <alignment horizontal="center" vertical="center" wrapText="1"/>
    </xf>
    <xf numFmtId="0" fontId="17" fillId="0" borderId="15" xfId="5" applyFont="1" applyBorder="1" applyAlignment="1">
      <alignment horizontal="center" vertical="center" wrapText="1"/>
    </xf>
    <xf numFmtId="0" fontId="17" fillId="0" borderId="0" xfId="3" applyFont="1" applyAlignment="1">
      <alignment horizontal="center"/>
    </xf>
    <xf numFmtId="0" fontId="18" fillId="0" borderId="0" xfId="3" applyFont="1" applyAlignment="1">
      <alignment horizontal="center"/>
    </xf>
    <xf numFmtId="0" fontId="28" fillId="0" borderId="0" xfId="3" applyFont="1" applyAlignment="1">
      <alignment horizontal="center"/>
    </xf>
    <xf numFmtId="0" fontId="33" fillId="0" borderId="0" xfId="3" applyFont="1" applyAlignment="1">
      <alignment horizontal="center"/>
    </xf>
    <xf numFmtId="0" fontId="27" fillId="0" borderId="7" xfId="5" applyFont="1" applyBorder="1" applyAlignment="1">
      <alignment horizontal="right"/>
    </xf>
    <xf numFmtId="0" fontId="4" fillId="0" borderId="0" xfId="1" applyFont="1" applyAlignment="1">
      <alignment horizontal="center" vertical="top" wrapText="1"/>
    </xf>
    <xf numFmtId="0" fontId="4" fillId="0" borderId="0" xfId="1"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4" fillId="0" borderId="0" xfId="0" applyFont="1" applyAlignment="1">
      <alignment horizontal="center" wrapText="1"/>
    </xf>
    <xf numFmtId="0" fontId="19" fillId="0" borderId="7" xfId="0" applyFont="1" applyBorder="1" applyAlignment="1">
      <alignment horizontal="right"/>
    </xf>
    <xf numFmtId="0" fontId="19" fillId="0" borderId="0" xfId="0" applyFont="1" applyBorder="1" applyAlignment="1">
      <alignment horizontal="right"/>
    </xf>
    <xf numFmtId="0" fontId="4" fillId="0" borderId="0" xfId="0" applyFont="1" applyAlignment="1">
      <alignment horizontal="left"/>
    </xf>
    <xf numFmtId="0" fontId="4" fillId="0" borderId="1" xfId="0" applyFont="1" applyBorder="1" applyAlignment="1">
      <alignment horizontal="center" vertical="top" wrapText="1"/>
    </xf>
    <xf numFmtId="0" fontId="4" fillId="0" borderId="3" xfId="0" applyFont="1" applyBorder="1" applyAlignment="1">
      <alignment horizontal="center" vertical="top" wrapText="1"/>
    </xf>
    <xf numFmtId="0" fontId="4" fillId="0" borderId="0" xfId="0" applyFont="1" applyAlignment="1">
      <alignment horizontal="center"/>
    </xf>
    <xf numFmtId="0" fontId="8" fillId="0" borderId="0" xfId="0" applyFont="1" applyAlignment="1">
      <alignment horizontal="center"/>
    </xf>
    <xf numFmtId="0" fontId="13"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8" fillId="0" borderId="0" xfId="0" applyFont="1" applyAlignment="1">
      <alignment horizontal="right" vertical="top" wrapText="1"/>
    </xf>
    <xf numFmtId="0" fontId="8" fillId="0" borderId="0" xfId="0" applyFont="1" applyAlignment="1">
      <alignment vertical="top" wrapText="1"/>
    </xf>
    <xf numFmtId="0" fontId="4" fillId="0" borderId="9" xfId="0" applyFont="1" applyBorder="1" applyAlignment="1">
      <alignment horizontal="center"/>
    </xf>
    <xf numFmtId="0" fontId="8" fillId="0" borderId="0" xfId="0" applyFont="1" applyAlignment="1">
      <alignment horizontal="left" vertical="top" wrapText="1"/>
    </xf>
    <xf numFmtId="0" fontId="4" fillId="0" borderId="2" xfId="0" applyFont="1" applyBorder="1" applyAlignment="1">
      <alignment horizontal="center"/>
    </xf>
    <xf numFmtId="0" fontId="4" fillId="0" borderId="5"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vertical="top" wrapText="1"/>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horizontal="center" wrapText="1"/>
    </xf>
    <xf numFmtId="0" fontId="9" fillId="0" borderId="0" xfId="0" applyFont="1" applyAlignment="1">
      <alignment horizontal="center"/>
    </xf>
    <xf numFmtId="0" fontId="16" fillId="0" borderId="0" xfId="0" applyFont="1" applyAlignment="1">
      <alignment horizontal="right"/>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Alignment="1">
      <alignment horizontal="center" vertical="top" wrapText="1"/>
    </xf>
    <xf numFmtId="0" fontId="4" fillId="0" borderId="0" xfId="0" applyFont="1" applyAlignment="1">
      <alignment horizontal="right" vertical="top" wrapText="1"/>
    </xf>
    <xf numFmtId="0" fontId="4" fillId="0" borderId="0" xfId="0" applyFont="1" applyAlignment="1">
      <alignment vertical="top" wrapText="1"/>
    </xf>
    <xf numFmtId="0" fontId="4" fillId="0" borderId="5" xfId="0" applyFont="1" applyBorder="1" applyAlignment="1">
      <alignment horizontal="center" vertical="center"/>
    </xf>
    <xf numFmtId="0" fontId="4" fillId="0" borderId="0" xfId="2" applyFont="1" applyAlignment="1">
      <alignment horizontal="center" vertical="top" wrapText="1"/>
    </xf>
    <xf numFmtId="0" fontId="4" fillId="0" borderId="9" xfId="0" applyFont="1" applyBorder="1" applyAlignment="1">
      <alignment horizontal="center" vertical="center"/>
    </xf>
    <xf numFmtId="0" fontId="9" fillId="0" borderId="0" xfId="0" applyFont="1"/>
    <xf numFmtId="0" fontId="48" fillId="0" borderId="0" xfId="0" applyFont="1" applyBorder="1" applyAlignment="1">
      <alignment horizontal="center"/>
    </xf>
    <xf numFmtId="0" fontId="4" fillId="0" borderId="6" xfId="0" applyFont="1" applyBorder="1" applyAlignment="1">
      <alignment horizontal="center"/>
    </xf>
    <xf numFmtId="0" fontId="48" fillId="0" borderId="0" xfId="0" applyFont="1" applyBorder="1" applyAlignment="1">
      <alignment horizontal="left"/>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5" xfId="0" applyFont="1" applyFill="1" applyBorder="1" applyAlignment="1">
      <alignment horizontal="center" vertical="center"/>
    </xf>
    <xf numFmtId="0" fontId="16" fillId="0" borderId="0" xfId="0" applyFont="1" applyAlignment="1">
      <alignment horizontal="left"/>
    </xf>
    <xf numFmtId="0" fontId="4" fillId="0" borderId="0" xfId="0" applyFont="1" applyBorder="1" applyAlignment="1">
      <alignment horizontal="right"/>
    </xf>
    <xf numFmtId="0" fontId="4" fillId="0" borderId="5" xfId="0" applyFont="1" applyBorder="1" applyAlignment="1">
      <alignment horizontal="center" vertical="top" wrapText="1"/>
    </xf>
    <xf numFmtId="0" fontId="4" fillId="0" borderId="9" xfId="0" applyFont="1" applyBorder="1" applyAlignment="1">
      <alignment horizontal="center" vertical="top" wrapText="1"/>
    </xf>
    <xf numFmtId="0" fontId="19" fillId="0" borderId="7"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center"/>
    </xf>
    <xf numFmtId="0" fontId="4" fillId="0" borderId="2" xfId="1" applyFont="1" applyBorder="1" applyAlignment="1">
      <alignment horizontal="center" vertical="top" wrapText="1"/>
    </xf>
    <xf numFmtId="0" fontId="4" fillId="0" borderId="1" xfId="1" applyFont="1" applyBorder="1" applyAlignment="1">
      <alignment horizontal="center" vertical="top" wrapText="1"/>
    </xf>
    <xf numFmtId="0" fontId="4" fillId="0" borderId="10" xfId="1" applyFont="1" applyBorder="1" applyAlignment="1">
      <alignment horizontal="center" vertical="top" wrapText="1"/>
    </xf>
    <xf numFmtId="0" fontId="4" fillId="0" borderId="3" xfId="1" applyFont="1" applyBorder="1" applyAlignment="1">
      <alignment horizontal="center" vertical="top" wrapText="1"/>
    </xf>
    <xf numFmtId="0" fontId="4" fillId="0" borderId="2" xfId="1" applyFont="1" applyBorder="1" applyAlignment="1">
      <alignment horizontal="center" vertical="center" wrapText="1"/>
    </xf>
    <xf numFmtId="2" fontId="4" fillId="0" borderId="0" xfId="0" applyNumberFormat="1" applyFont="1" applyAlignment="1">
      <alignment horizontal="center" vertical="top" wrapText="1"/>
    </xf>
    <xf numFmtId="0" fontId="8" fillId="0" borderId="0" xfId="1" applyFont="1" applyAlignment="1">
      <alignment horizontal="center"/>
    </xf>
    <xf numFmtId="0" fontId="13" fillId="0" borderId="0" xfId="1" applyFont="1" applyAlignment="1">
      <alignment horizontal="center"/>
    </xf>
    <xf numFmtId="0" fontId="4" fillId="2" borderId="1" xfId="1" applyFont="1" applyFill="1" applyBorder="1" applyAlignment="1">
      <alignment horizontal="center" vertical="top" wrapText="1"/>
    </xf>
    <xf numFmtId="0" fontId="4" fillId="2" borderId="10" xfId="1" applyFont="1" applyFill="1" applyBorder="1" applyAlignment="1">
      <alignment horizontal="center" vertical="top" wrapText="1"/>
    </xf>
    <xf numFmtId="0" fontId="4" fillId="2" borderId="3" xfId="1" applyFont="1" applyFill="1" applyBorder="1" applyAlignment="1">
      <alignment horizontal="center" vertical="top" wrapText="1"/>
    </xf>
    <xf numFmtId="0" fontId="10" fillId="0" borderId="0" xfId="1" applyFont="1" applyBorder="1" applyAlignment="1">
      <alignment horizontal="left"/>
    </xf>
    <xf numFmtId="0" fontId="7" fillId="0" borderId="0" xfId="1" applyFont="1" applyAlignment="1">
      <alignment horizontal="center" vertical="center"/>
    </xf>
    <xf numFmtId="0" fontId="8" fillId="0" borderId="2" xfId="0" applyFont="1" applyBorder="1" applyAlignment="1">
      <alignment horizontal="center" vertical="center"/>
    </xf>
    <xf numFmtId="0" fontId="4" fillId="0" borderId="12" xfId="0" applyFont="1" applyBorder="1" applyAlignment="1">
      <alignment horizontal="center" vertical="top"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5"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6" xfId="0" applyFont="1" applyFill="1" applyBorder="1" applyAlignment="1">
      <alignment horizontal="center" vertical="top" wrapText="1"/>
    </xf>
    <xf numFmtId="0" fontId="9" fillId="0" borderId="0" xfId="0" applyFont="1" applyBorder="1" applyAlignment="1">
      <alignment horizontal="left" vertical="top" wrapText="1"/>
    </xf>
    <xf numFmtId="0" fontId="8" fillId="0" borderId="0" xfId="0" applyFont="1" applyAlignment="1">
      <alignment horizontal="left"/>
    </xf>
    <xf numFmtId="0" fontId="13" fillId="0" borderId="0" xfId="3" applyFont="1" applyAlignment="1">
      <alignment horizontal="center"/>
    </xf>
    <xf numFmtId="0" fontId="4" fillId="0" borderId="2" xfId="0" applyFont="1" applyBorder="1" applyAlignment="1">
      <alignment horizontal="center" vertical="top"/>
    </xf>
    <xf numFmtId="0" fontId="4" fillId="0" borderId="1" xfId="0" applyFont="1" applyBorder="1" applyAlignment="1">
      <alignment horizontal="center" vertical="top"/>
    </xf>
    <xf numFmtId="0" fontId="4" fillId="0" borderId="3" xfId="0" applyFont="1" applyBorder="1" applyAlignment="1">
      <alignment horizontal="center" vertical="top"/>
    </xf>
    <xf numFmtId="0" fontId="5" fillId="0" borderId="0" xfId="0" applyFont="1" applyAlignment="1">
      <alignment horizontal="right"/>
    </xf>
    <xf numFmtId="0" fontId="4" fillId="0" borderId="6" xfId="0" applyFont="1" applyBorder="1" applyAlignment="1">
      <alignment horizontal="center" vertical="top" wrapText="1"/>
    </xf>
    <xf numFmtId="0" fontId="4" fillId="0" borderId="5" xfId="0" applyFont="1" applyBorder="1" applyAlignment="1">
      <alignment horizontal="center" vertical="top"/>
    </xf>
    <xf numFmtId="0" fontId="4" fillId="0" borderId="9" xfId="0" applyFont="1" applyBorder="1" applyAlignment="1">
      <alignment horizontal="center" vertical="top"/>
    </xf>
    <xf numFmtId="0" fontId="4" fillId="0" borderId="6" xfId="0" applyFont="1" applyBorder="1" applyAlignment="1">
      <alignment horizontal="center" vertical="top"/>
    </xf>
    <xf numFmtId="0" fontId="4" fillId="0" borderId="0" xfId="0" applyFont="1" applyAlignment="1">
      <alignment horizontal="right"/>
    </xf>
    <xf numFmtId="0" fontId="13" fillId="0" borderId="0" xfId="0" applyFont="1" applyAlignment="1">
      <alignment horizontal="center" wrapText="1"/>
    </xf>
    <xf numFmtId="0" fontId="10" fillId="0" borderId="0" xfId="0" applyFont="1" applyAlignment="1">
      <alignment horizontal="center" wrapText="1"/>
    </xf>
    <xf numFmtId="2" fontId="69" fillId="0" borderId="2" xfId="0" applyNumberFormat="1" applyFont="1" applyBorder="1" applyAlignment="1">
      <alignment horizontal="center" vertical="center" wrapText="1"/>
    </xf>
    <xf numFmtId="0" fontId="69" fillId="0" borderId="2" xfId="0" applyFont="1" applyBorder="1" applyAlignment="1">
      <alignment horizontal="center" vertical="center" wrapText="1"/>
    </xf>
    <xf numFmtId="0" fontId="14" fillId="0" borderId="2" xfId="0" applyFont="1" applyBorder="1" applyAlignment="1">
      <alignment horizontal="center"/>
    </xf>
    <xf numFmtId="2" fontId="14" fillId="0" borderId="2" xfId="0" applyNumberFormat="1" applyFont="1" applyBorder="1" applyAlignment="1">
      <alignment horizontal="center" vertical="top" wrapText="1"/>
    </xf>
    <xf numFmtId="0" fontId="14" fillId="0" borderId="2" xfId="0" applyFont="1" applyBorder="1" applyAlignment="1">
      <alignment horizontal="center" vertical="top" wrapText="1"/>
    </xf>
    <xf numFmtId="0" fontId="8" fillId="0" borderId="5" xfId="0" applyFont="1" applyBorder="1" applyAlignment="1">
      <alignment horizontal="center" vertical="center"/>
    </xf>
    <xf numFmtId="0" fontId="8" fillId="0" borderId="9" xfId="0" applyFont="1" applyBorder="1" applyAlignment="1">
      <alignment horizontal="center" vertical="center"/>
    </xf>
    <xf numFmtId="0" fontId="8" fillId="0" borderId="6" xfId="0" applyFont="1" applyBorder="1" applyAlignment="1">
      <alignment horizontal="center" vertical="center"/>
    </xf>
    <xf numFmtId="0" fontId="42" fillId="0" borderId="0" xfId="0" applyFont="1" applyAlignment="1">
      <alignment horizontal="center"/>
    </xf>
    <xf numFmtId="0" fontId="57" fillId="0" borderId="0" xfId="0" applyFont="1" applyBorder="1" applyAlignment="1">
      <alignment horizontal="center" vertical="top"/>
    </xf>
    <xf numFmtId="0" fontId="54" fillId="0" borderId="2" xfId="0" applyFont="1" applyBorder="1" applyAlignment="1">
      <alignment horizontal="center" vertical="top" wrapText="1"/>
    </xf>
    <xf numFmtId="0" fontId="19" fillId="0" borderId="7" xfId="0" applyFont="1" applyBorder="1" applyAlignment="1">
      <alignment horizontal="left"/>
    </xf>
    <xf numFmtId="0" fontId="54" fillId="0" borderId="1" xfId="0" applyFont="1" applyBorder="1" applyAlignment="1">
      <alignment horizontal="center" vertical="top" wrapText="1"/>
    </xf>
    <xf numFmtId="0" fontId="54" fillId="0" borderId="10" xfId="0" applyFont="1" applyBorder="1" applyAlignment="1">
      <alignment horizontal="center" vertical="top" wrapText="1"/>
    </xf>
    <xf numFmtId="0" fontId="54" fillId="0" borderId="3" xfId="0" applyFont="1" applyBorder="1" applyAlignment="1">
      <alignment horizontal="center" vertical="top" wrapText="1"/>
    </xf>
    <xf numFmtId="0" fontId="84" fillId="0" borderId="12" xfId="0" applyFont="1" applyBorder="1" applyAlignment="1">
      <alignment horizontal="center" vertical="center" wrapText="1" readingOrder="1"/>
    </xf>
    <xf numFmtId="0" fontId="84" fillId="0" borderId="13" xfId="0" applyFont="1" applyBorder="1" applyAlignment="1">
      <alignment horizontal="center" vertical="center" wrapText="1" readingOrder="1"/>
    </xf>
    <xf numFmtId="0" fontId="84" fillId="0" borderId="14" xfId="0" applyFont="1" applyBorder="1" applyAlignment="1">
      <alignment horizontal="center" vertical="center" wrapText="1" readingOrder="1"/>
    </xf>
    <xf numFmtId="0" fontId="84" fillId="0" borderId="11" xfId="0" applyFont="1" applyBorder="1" applyAlignment="1">
      <alignment horizontal="center" vertical="center" wrapText="1" readingOrder="1"/>
    </xf>
    <xf numFmtId="0" fontId="84" fillId="0" borderId="0" xfId="0" applyFont="1" applyBorder="1" applyAlignment="1">
      <alignment horizontal="center" vertical="center" wrapText="1" readingOrder="1"/>
    </xf>
    <xf numFmtId="0" fontId="84" fillId="0" borderId="17" xfId="0" applyFont="1" applyBorder="1" applyAlignment="1">
      <alignment horizontal="center" vertical="center" wrapText="1" readingOrder="1"/>
    </xf>
    <xf numFmtId="0" fontId="84" fillId="0" borderId="8" xfId="0" applyFont="1" applyBorder="1" applyAlignment="1">
      <alignment horizontal="center" vertical="center" wrapText="1" readingOrder="1"/>
    </xf>
    <xf numFmtId="0" fontId="84" fillId="0" borderId="7" xfId="0" applyFont="1" applyBorder="1" applyAlignment="1">
      <alignment horizontal="center" vertical="center" wrapText="1" readingOrder="1"/>
    </xf>
    <xf numFmtId="0" fontId="84" fillId="0" borderId="15" xfId="0" applyFont="1" applyBorder="1" applyAlignment="1">
      <alignment horizontal="center" vertical="center" wrapText="1" readingOrder="1"/>
    </xf>
    <xf numFmtId="0" fontId="37" fillId="0" borderId="7" xfId="0" applyFont="1" applyBorder="1" applyAlignment="1">
      <alignment horizontal="right"/>
    </xf>
    <xf numFmtId="0" fontId="37" fillId="0" borderId="1" xfId="0" applyFont="1" applyBorder="1" applyAlignment="1">
      <alignment horizontal="center" vertical="top" wrapText="1"/>
    </xf>
    <xf numFmtId="0" fontId="37" fillId="0" borderId="3" xfId="0" applyFont="1" applyBorder="1" applyAlignment="1">
      <alignment horizontal="center" vertical="top" wrapText="1"/>
    </xf>
    <xf numFmtId="0" fontId="37" fillId="0" borderId="2" xfId="0" applyFont="1" applyBorder="1" applyAlignment="1">
      <alignment horizontal="center" vertical="top" wrapText="1"/>
    </xf>
    <xf numFmtId="0" fontId="37" fillId="2" borderId="2" xfId="0" applyFont="1" applyFill="1" applyBorder="1" applyAlignment="1">
      <alignment horizontal="center" vertical="top" wrapText="1"/>
    </xf>
    <xf numFmtId="0" fontId="4" fillId="2" borderId="2" xfId="0" applyFont="1" applyFill="1" applyBorder="1" applyAlignment="1">
      <alignment horizontal="center" vertical="top" wrapText="1"/>
    </xf>
    <xf numFmtId="0" fontId="37" fillId="2" borderId="5" xfId="0" applyFont="1" applyFill="1" applyBorder="1" applyAlignment="1">
      <alignment horizontal="center" vertical="top" wrapText="1"/>
    </xf>
    <xf numFmtId="0" fontId="37" fillId="2" borderId="9" xfId="0" applyFont="1" applyFill="1" applyBorder="1" applyAlignment="1">
      <alignment horizontal="center" vertical="top" wrapText="1"/>
    </xf>
    <xf numFmtId="0" fontId="37" fillId="2" borderId="6" xfId="0" applyFont="1" applyFill="1" applyBorder="1" applyAlignment="1">
      <alignment horizontal="center" vertical="top" wrapText="1"/>
    </xf>
    <xf numFmtId="0" fontId="66" fillId="0" borderId="12"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 xfId="0" applyFont="1" applyBorder="1" applyAlignment="1">
      <alignment horizontal="center" vertical="center" wrapText="1"/>
    </xf>
    <xf numFmtId="0" fontId="66" fillId="0" borderId="11"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8"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5" xfId="0" applyFont="1" applyBorder="1" applyAlignment="1">
      <alignment horizontal="center" vertical="center" wrapText="1"/>
    </xf>
    <xf numFmtId="0" fontId="7" fillId="0" borderId="0" xfId="1" applyFont="1" applyAlignment="1">
      <alignment horizontal="center"/>
    </xf>
    <xf numFmtId="0" fontId="7" fillId="0" borderId="0" xfId="1" applyFont="1" applyAlignment="1"/>
    <xf numFmtId="0" fontId="4" fillId="0" borderId="0" xfId="1" applyFont="1" applyAlignment="1">
      <alignment horizontal="left"/>
    </xf>
    <xf numFmtId="0" fontId="4" fillId="2" borderId="2" xfId="1" quotePrefix="1" applyFont="1" applyFill="1" applyBorder="1" applyAlignment="1">
      <alignment horizontal="center" vertical="center" wrapText="1"/>
    </xf>
    <xf numFmtId="0" fontId="4" fillId="2" borderId="1" xfId="1" quotePrefix="1" applyFont="1" applyFill="1" applyBorder="1" applyAlignment="1">
      <alignment horizontal="center" vertical="center" wrapText="1"/>
    </xf>
    <xf numFmtId="0" fontId="4" fillId="2" borderId="3" xfId="1" quotePrefix="1" applyFont="1" applyFill="1" applyBorder="1" applyAlignment="1">
      <alignment horizontal="center" vertical="center" wrapText="1"/>
    </xf>
    <xf numFmtId="0" fontId="4" fillId="2" borderId="12" xfId="1" quotePrefix="1" applyFont="1" applyFill="1" applyBorder="1" applyAlignment="1">
      <alignment horizontal="center" vertical="center" wrapText="1"/>
    </xf>
    <xf numFmtId="0" fontId="4" fillId="2" borderId="8" xfId="1" quotePrefix="1" applyFont="1" applyFill="1" applyBorder="1" applyAlignment="1">
      <alignment horizontal="center" vertical="center" wrapText="1"/>
    </xf>
    <xf numFmtId="0" fontId="4" fillId="0" borderId="0" xfId="2" applyFont="1" applyAlignment="1">
      <alignment horizontal="center"/>
    </xf>
    <xf numFmtId="0" fontId="4" fillId="0" borderId="0" xfId="1" applyFont="1" applyAlignment="1">
      <alignment horizontal="left" vertical="top" wrapText="1"/>
    </xf>
    <xf numFmtId="0" fontId="86" fillId="0" borderId="1" xfId="0" applyFont="1" applyBorder="1" applyAlignment="1">
      <alignment horizontal="center" vertical="center" wrapText="1"/>
    </xf>
    <xf numFmtId="0" fontId="86" fillId="0" borderId="10" xfId="0" applyFont="1" applyBorder="1" applyAlignment="1">
      <alignment horizontal="center" vertical="center" wrapText="1"/>
    </xf>
    <xf numFmtId="0" fontId="86" fillId="0" borderId="3" xfId="0" applyFont="1" applyBorder="1" applyAlignment="1">
      <alignment horizontal="center" vertical="center" wrapText="1"/>
    </xf>
    <xf numFmtId="0" fontId="69" fillId="2" borderId="1"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69" fillId="2" borderId="3" xfId="0" applyFont="1" applyFill="1" applyBorder="1" applyAlignment="1">
      <alignment horizontal="center" vertical="center" wrapText="1"/>
    </xf>
    <xf numFmtId="0" fontId="18" fillId="0" borderId="0" xfId="0" applyFont="1" applyAlignment="1">
      <alignment horizontal="center" wrapText="1"/>
    </xf>
    <xf numFmtId="0" fontId="18" fillId="0" borderId="0" xfId="0" applyFont="1" applyAlignment="1">
      <alignment vertical="top" wrapText="1"/>
    </xf>
    <xf numFmtId="0" fontId="7" fillId="0" borderId="0" xfId="0" applyFont="1" applyAlignment="1">
      <alignment horizontal="center" vertical="top" wrapText="1"/>
    </xf>
    <xf numFmtId="0" fontId="38" fillId="0" borderId="0" xfId="0" applyFont="1" applyBorder="1" applyAlignment="1">
      <alignment horizontal="center"/>
    </xf>
    <xf numFmtId="0" fontId="50" fillId="0" borderId="2" xfId="0" applyFont="1" applyBorder="1" applyAlignment="1">
      <alignment horizontal="center" vertical="top" wrapText="1"/>
    </xf>
    <xf numFmtId="0" fontId="19" fillId="2" borderId="7" xfId="0" applyFont="1" applyFill="1" applyBorder="1" applyAlignment="1">
      <alignment horizontal="right"/>
    </xf>
    <xf numFmtId="0" fontId="50" fillId="2" borderId="5" xfId="0" applyFont="1" applyFill="1" applyBorder="1" applyAlignment="1">
      <alignment horizontal="center" vertical="top" wrapText="1"/>
    </xf>
    <xf numFmtId="0" fontId="50" fillId="2" borderId="9" xfId="0" applyFont="1" applyFill="1" applyBorder="1" applyAlignment="1">
      <alignment horizontal="center" vertical="top" wrapText="1"/>
    </xf>
    <xf numFmtId="0" fontId="50" fillId="2" borderId="6" xfId="0" applyFont="1" applyFill="1" applyBorder="1" applyAlignment="1">
      <alignment horizontal="center" vertical="top" wrapText="1"/>
    </xf>
    <xf numFmtId="0" fontId="4" fillId="2" borderId="13" xfId="1"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37" fillId="0" borderId="2" xfId="0" applyFont="1" applyBorder="1" applyAlignment="1">
      <alignment horizontal="center" vertical="center" wrapText="1"/>
    </xf>
    <xf numFmtId="0" fontId="12" fillId="0" borderId="7" xfId="0" applyFont="1" applyBorder="1" applyAlignment="1">
      <alignment horizontal="right"/>
    </xf>
    <xf numFmtId="0" fontId="4" fillId="2" borderId="2" xfId="0" applyFont="1" applyFill="1" applyBorder="1" applyAlignment="1">
      <alignment horizontal="center" vertical="center" wrapText="1"/>
    </xf>
    <xf numFmtId="0" fontId="47" fillId="0" borderId="7" xfId="0" applyFont="1" applyBorder="1" applyAlignment="1">
      <alignment horizontal="right"/>
    </xf>
    <xf numFmtId="0" fontId="38" fillId="0" borderId="12"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8" xfId="0" applyFont="1" applyBorder="1" applyAlignment="1">
      <alignment horizontal="center" vertical="center" wrapText="1"/>
    </xf>
    <xf numFmtId="0" fontId="38" fillId="0" borderId="7" xfId="0" applyFont="1" applyBorder="1" applyAlignment="1">
      <alignment horizontal="center" vertical="center" wrapText="1"/>
    </xf>
    <xf numFmtId="0" fontId="38" fillId="0" borderId="15" xfId="0" applyFont="1" applyBorder="1" applyAlignment="1">
      <alignment horizontal="center" vertical="center" wrapText="1"/>
    </xf>
    <xf numFmtId="0" fontId="4" fillId="2" borderId="5"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6" xfId="0" applyFont="1" applyFill="1" applyBorder="1" applyAlignment="1">
      <alignment horizontal="center" vertical="top" wrapText="1"/>
    </xf>
    <xf numFmtId="0" fontId="37" fillId="2" borderId="1" xfId="0" applyFont="1" applyFill="1" applyBorder="1" applyAlignment="1">
      <alignment horizontal="center" vertical="top" wrapText="1"/>
    </xf>
    <xf numFmtId="0" fontId="37" fillId="2" borderId="3" xfId="0" applyFont="1" applyFill="1" applyBorder="1" applyAlignment="1">
      <alignment horizontal="center" vertical="top" wrapText="1"/>
    </xf>
    <xf numFmtId="0" fontId="77" fillId="2"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8" fillId="0" borderId="0" xfId="3" applyFont="1" applyAlignment="1">
      <alignment horizontal="right" vertical="top" wrapText="1"/>
    </xf>
    <xf numFmtId="0" fontId="8" fillId="0" borderId="0" xfId="3" applyFont="1" applyAlignment="1">
      <alignment horizontal="center" vertical="top" wrapText="1"/>
    </xf>
    <xf numFmtId="0" fontId="4" fillId="0" borderId="2" xfId="3" applyFont="1" applyBorder="1" applyAlignment="1">
      <alignment horizontal="center" vertical="center" wrapText="1"/>
    </xf>
    <xf numFmtId="0" fontId="4" fillId="0" borderId="2" xfId="3" applyFont="1" applyBorder="1" applyAlignment="1">
      <alignment horizontal="center" vertical="top" wrapText="1"/>
    </xf>
    <xf numFmtId="0" fontId="0" fillId="0" borderId="2" xfId="0" applyBorder="1" applyAlignment="1">
      <alignment horizontal="center" vertical="top" wrapText="1"/>
    </xf>
    <xf numFmtId="0" fontId="8" fillId="0" borderId="0" xfId="3" applyFont="1" applyAlignment="1">
      <alignment horizontal="center"/>
    </xf>
    <xf numFmtId="0" fontId="0" fillId="0" borderId="0" xfId="0" applyAlignment="1">
      <alignment horizontal="left"/>
    </xf>
    <xf numFmtId="0" fontId="7" fillId="0" borderId="0" xfId="3" applyFont="1" applyAlignment="1">
      <alignment horizontal="center"/>
    </xf>
    <xf numFmtId="0" fontId="9" fillId="0" borderId="0" xfId="3" applyAlignment="1">
      <alignment horizontal="center"/>
    </xf>
    <xf numFmtId="0" fontId="10" fillId="0" borderId="0" xfId="3" applyFont="1" applyAlignment="1">
      <alignment horizontal="center"/>
    </xf>
    <xf numFmtId="0" fontId="4" fillId="0" borderId="5" xfId="3" applyFont="1" applyBorder="1" applyAlignment="1">
      <alignment horizontal="center" vertical="top"/>
    </xf>
    <xf numFmtId="0" fontId="4" fillId="0" borderId="9" xfId="3" applyFont="1" applyBorder="1" applyAlignment="1">
      <alignment horizontal="center" vertical="top"/>
    </xf>
    <xf numFmtId="0" fontId="4" fillId="0" borderId="2" xfId="3" applyFont="1" applyBorder="1" applyAlignment="1">
      <alignment horizontal="center" vertical="top"/>
    </xf>
    <xf numFmtId="0" fontId="4" fillId="0" borderId="1" xfId="3" applyFont="1" applyBorder="1" applyAlignment="1">
      <alignment horizontal="center" vertical="top" wrapText="1"/>
    </xf>
    <xf numFmtId="0" fontId="4" fillId="0" borderId="3" xfId="3" applyFont="1" applyBorder="1" applyAlignment="1">
      <alignment horizontal="center" vertical="top" wrapText="1"/>
    </xf>
    <xf numFmtId="0" fontId="8" fillId="0" borderId="5" xfId="3" applyFont="1" applyBorder="1" applyAlignment="1">
      <alignment horizontal="center" vertical="top"/>
    </xf>
    <xf numFmtId="0" fontId="8" fillId="0" borderId="9" xfId="3" applyFont="1" applyBorder="1" applyAlignment="1">
      <alignment horizontal="center" vertical="top"/>
    </xf>
    <xf numFmtId="0" fontId="8" fillId="0" borderId="16" xfId="3" applyFont="1" applyBorder="1" applyAlignment="1">
      <alignment horizontal="center" vertical="top"/>
    </xf>
    <xf numFmtId="0" fontId="6" fillId="0" borderId="0" xfId="3" applyFont="1" applyAlignment="1">
      <alignment horizontal="center"/>
    </xf>
    <xf numFmtId="0" fontId="9" fillId="0" borderId="0" xfId="3" applyAlignment="1">
      <alignment horizontal="left"/>
    </xf>
    <xf numFmtId="0" fontId="4" fillId="0" borderId="5" xfId="3" applyFont="1" applyBorder="1" applyAlignment="1">
      <alignment horizontal="center" vertical="top" wrapText="1"/>
    </xf>
    <xf numFmtId="0" fontId="4" fillId="0" borderId="9" xfId="3" applyFont="1" applyBorder="1" applyAlignment="1">
      <alignment horizontal="center" vertical="top" wrapText="1"/>
    </xf>
    <xf numFmtId="0" fontId="4" fillId="0" borderId="6" xfId="3" applyFont="1" applyBorder="1" applyAlignment="1">
      <alignment horizontal="center" vertical="top" wrapText="1"/>
    </xf>
    <xf numFmtId="0" fontId="6" fillId="0" borderId="13" xfId="3" applyFont="1" applyBorder="1" applyAlignment="1">
      <alignment horizontal="center" vertical="center" wrapText="1"/>
    </xf>
    <xf numFmtId="0" fontId="6" fillId="0" borderId="0" xfId="3" applyFont="1" applyBorder="1" applyAlignment="1">
      <alignment horizontal="center" vertical="center" wrapText="1"/>
    </xf>
    <xf numFmtId="0" fontId="6" fillId="0" borderId="7" xfId="3" applyFont="1" applyBorder="1" applyAlignment="1">
      <alignment horizontal="center" vertical="center" wrapText="1"/>
    </xf>
    <xf numFmtId="0" fontId="34" fillId="0" borderId="0" xfId="0" applyFont="1" applyAlignment="1">
      <alignment horizontal="right"/>
    </xf>
    <xf numFmtId="0" fontId="37" fillId="0" borderId="0" xfId="0" applyFont="1" applyAlignment="1">
      <alignment horizontal="center" wrapText="1"/>
    </xf>
    <xf numFmtId="0" fontId="37" fillId="0" borderId="5" xfId="0" applyFont="1" applyBorder="1" applyAlignment="1">
      <alignment horizontal="center" vertical="top" wrapText="1"/>
    </xf>
    <xf numFmtId="0" fontId="37" fillId="0" borderId="9" xfId="0" applyFont="1" applyBorder="1" applyAlignment="1">
      <alignment horizontal="center" vertical="top" wrapText="1"/>
    </xf>
    <xf numFmtId="0" fontId="37" fillId="0" borderId="6" xfId="0" applyFont="1" applyBorder="1" applyAlignment="1">
      <alignment horizontal="center" vertical="top"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15" xfId="0" applyFont="1" applyBorder="1" applyAlignment="1">
      <alignment horizontal="center" vertical="center"/>
    </xf>
    <xf numFmtId="0" fontId="17" fillId="0" borderId="2" xfId="0" applyFont="1" applyBorder="1" applyAlignment="1">
      <alignment horizontal="center" vertical="center" wrapText="1"/>
    </xf>
    <xf numFmtId="0" fontId="17" fillId="0" borderId="0" xfId="1" applyFont="1" applyAlignment="1">
      <alignment horizontal="center"/>
    </xf>
    <xf numFmtId="0" fontId="19" fillId="0" borderId="0" xfId="1" applyFont="1" applyAlignment="1">
      <alignment horizontal="right"/>
    </xf>
    <xf numFmtId="0" fontId="37" fillId="0" borderId="10" xfId="0" applyFont="1" applyBorder="1" applyAlignment="1">
      <alignment horizontal="center" vertical="top" wrapText="1"/>
    </xf>
    <xf numFmtId="0" fontId="4" fillId="2" borderId="2" xfId="1" applyFont="1" applyFill="1" applyBorder="1" applyAlignment="1">
      <alignment horizontal="center" vertical="center" wrapText="1"/>
    </xf>
    <xf numFmtId="0" fontId="4" fillId="0" borderId="2" xfId="1" applyFont="1" applyBorder="1" applyAlignment="1">
      <alignment horizontal="left"/>
    </xf>
    <xf numFmtId="0" fontId="67" fillId="0" borderId="12" xfId="0" applyFont="1" applyBorder="1" applyAlignment="1">
      <alignment horizontal="center" vertical="center"/>
    </xf>
    <xf numFmtId="0" fontId="67" fillId="0" borderId="13" xfId="0" applyFont="1" applyBorder="1" applyAlignment="1">
      <alignment horizontal="center" vertical="center"/>
    </xf>
    <xf numFmtId="0" fontId="67" fillId="0" borderId="14" xfId="0" applyFont="1" applyBorder="1" applyAlignment="1">
      <alignment horizontal="center" vertical="center"/>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67" fillId="0" borderId="17" xfId="0" applyFont="1" applyBorder="1" applyAlignment="1">
      <alignment horizontal="center" vertical="center"/>
    </xf>
    <xf numFmtId="0" fontId="67" fillId="0" borderId="8" xfId="0" applyFont="1" applyBorder="1" applyAlignment="1">
      <alignment horizontal="center" vertical="center"/>
    </xf>
    <xf numFmtId="0" fontId="67" fillId="0" borderId="7" xfId="0" applyFont="1" applyBorder="1" applyAlignment="1">
      <alignment horizontal="center" vertical="center"/>
    </xf>
    <xf numFmtId="0" fontId="67" fillId="0" borderId="15" xfId="0" applyFont="1" applyBorder="1" applyAlignment="1">
      <alignment horizontal="center" vertical="center"/>
    </xf>
    <xf numFmtId="0" fontId="53" fillId="0" borderId="0" xfId="0" applyFont="1" applyBorder="1" applyAlignment="1">
      <alignment horizontal="center" vertical="top"/>
    </xf>
    <xf numFmtId="0" fontId="61" fillId="0" borderId="0" xfId="0" applyFont="1" applyBorder="1" applyAlignment="1">
      <alignment horizontal="left" vertical="center" wrapText="1"/>
    </xf>
    <xf numFmtId="0" fontId="4" fillId="0" borderId="7" xfId="0" applyFont="1" applyBorder="1" applyAlignment="1">
      <alignment horizontal="left"/>
    </xf>
    <xf numFmtId="0" fontId="54" fillId="0" borderId="12" xfId="0" applyFont="1" applyBorder="1" applyAlignment="1">
      <alignment horizontal="center" vertical="top" wrapText="1"/>
    </xf>
    <xf numFmtId="0" fontId="54" fillId="0" borderId="13" xfId="0" applyFont="1" applyBorder="1" applyAlignment="1">
      <alignment horizontal="center" vertical="top" wrapText="1"/>
    </xf>
    <xf numFmtId="0" fontId="54" fillId="0" borderId="14" xfId="0" applyFont="1" applyBorder="1" applyAlignment="1">
      <alignment horizontal="center" vertical="top" wrapText="1"/>
    </xf>
    <xf numFmtId="0" fontId="54" fillId="0" borderId="11" xfId="0" applyFont="1" applyBorder="1" applyAlignment="1">
      <alignment horizontal="center" vertical="top" wrapText="1"/>
    </xf>
    <xf numFmtId="0" fontId="54" fillId="0" borderId="0" xfId="0" applyFont="1" applyBorder="1" applyAlignment="1">
      <alignment horizontal="center" vertical="top" wrapText="1"/>
    </xf>
    <xf numFmtId="0" fontId="54" fillId="0" borderId="17" xfId="0" applyFont="1" applyBorder="1" applyAlignment="1">
      <alignment horizontal="center" vertical="top" wrapText="1"/>
    </xf>
    <xf numFmtId="0" fontId="57" fillId="0" borderId="0" xfId="0" applyFont="1" applyAlignment="1">
      <alignment horizontal="center" vertical="center"/>
    </xf>
    <xf numFmtId="0" fontId="57" fillId="0" borderId="0" xfId="0" applyFont="1" applyBorder="1" applyAlignment="1">
      <alignment horizontal="center" vertical="center"/>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59" fillId="0" borderId="11" xfId="0" applyFont="1" applyBorder="1" applyAlignment="1">
      <alignment horizontal="center" vertical="center" wrapText="1"/>
    </xf>
    <xf numFmtId="0" fontId="59" fillId="0" borderId="0" xfId="0" applyFont="1" applyBorder="1" applyAlignment="1">
      <alignment horizontal="center" vertical="center" wrapText="1"/>
    </xf>
    <xf numFmtId="0" fontId="59" fillId="0" borderId="17" xfId="0" applyFont="1" applyBorder="1" applyAlignment="1">
      <alignment horizontal="center" vertical="center" wrapText="1"/>
    </xf>
    <xf numFmtId="0" fontId="59" fillId="0" borderId="8"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15" xfId="0" applyFont="1" applyBorder="1" applyAlignment="1">
      <alignment horizontal="center" vertical="center" wrapText="1"/>
    </xf>
    <xf numFmtId="0" fontId="44" fillId="0" borderId="0" xfId="0" applyFont="1" applyAlignment="1">
      <alignment horizontal="center" vertical="center" wrapText="1"/>
    </xf>
    <xf numFmtId="0" fontId="15" fillId="0" borderId="1" xfId="0" applyFont="1" applyBorder="1" applyAlignment="1">
      <alignment horizontal="center" vertical="top" wrapText="1"/>
    </xf>
    <xf numFmtId="0" fontId="15" fillId="0" borderId="3" xfId="0" applyFont="1" applyBorder="1" applyAlignment="1">
      <alignment horizontal="center" vertical="top" wrapText="1"/>
    </xf>
    <xf numFmtId="0" fontId="17" fillId="0" borderId="2" xfId="0" applyFont="1" applyBorder="1" applyAlignment="1">
      <alignment horizontal="center" vertical="top"/>
    </xf>
    <xf numFmtId="0" fontId="17" fillId="0" borderId="10" xfId="0" applyFont="1" applyBorder="1" applyAlignment="1">
      <alignment horizontal="center" vertical="top" wrapText="1"/>
    </xf>
    <xf numFmtId="0" fontId="13" fillId="0" borderId="0" xfId="0" applyFont="1" applyAlignment="1">
      <alignment horizontal="center" vertical="top" wrapText="1"/>
    </xf>
    <xf numFmtId="0" fontId="14" fillId="0" borderId="0" xfId="0" applyFont="1" applyAlignment="1">
      <alignment horizontal="center" vertical="top" wrapText="1"/>
    </xf>
    <xf numFmtId="0" fontId="8" fillId="0" borderId="7" xfId="0" applyFont="1" applyBorder="1" applyAlignment="1">
      <alignment horizontal="center"/>
    </xf>
    <xf numFmtId="0" fontId="15" fillId="0" borderId="2" xfId="0" applyFont="1" applyBorder="1" applyAlignment="1">
      <alignment horizontal="center" wrapText="1"/>
    </xf>
    <xf numFmtId="0" fontId="9" fillId="2" borderId="0" xfId="0" applyFont="1" applyFill="1" applyAlignment="1">
      <alignment horizontal="center"/>
    </xf>
    <xf numFmtId="0" fontId="4" fillId="2" borderId="0" xfId="0" applyFont="1" applyFill="1" applyBorder="1" applyAlignment="1">
      <alignment horizontal="right"/>
    </xf>
    <xf numFmtId="0" fontId="4" fillId="2" borderId="0" xfId="0" applyFont="1" applyFill="1" applyAlignment="1">
      <alignment horizontal="left"/>
    </xf>
    <xf numFmtId="0" fontId="4" fillId="2" borderId="12" xfId="0" applyFont="1" applyFill="1" applyBorder="1" applyAlignment="1">
      <alignment horizontal="center" vertical="top" wrapText="1"/>
    </xf>
    <xf numFmtId="0" fontId="4" fillId="2" borderId="8" xfId="0" applyFont="1" applyFill="1" applyBorder="1" applyAlignment="1">
      <alignment horizontal="center" vertical="top" wrapText="1"/>
    </xf>
    <xf numFmtId="0" fontId="4" fillId="2" borderId="0" xfId="0" applyFont="1" applyFill="1" applyAlignment="1">
      <alignment horizontal="right"/>
    </xf>
    <xf numFmtId="0" fontId="4" fillId="2" borderId="2" xfId="0" applyFont="1" applyFill="1" applyBorder="1" applyAlignment="1">
      <alignment horizontal="center" wrapText="1"/>
    </xf>
    <xf numFmtId="0" fontId="18" fillId="2" borderId="0" xfId="0" applyFont="1" applyFill="1" applyAlignment="1">
      <alignment horizontal="center" wrapText="1"/>
    </xf>
    <xf numFmtId="0" fontId="8" fillId="2" borderId="0" xfId="0" applyFont="1" applyFill="1" applyAlignment="1">
      <alignment horizontal="center"/>
    </xf>
    <xf numFmtId="0" fontId="6" fillId="2"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right"/>
    </xf>
    <xf numFmtId="0" fontId="9" fillId="3" borderId="0" xfId="0" applyFont="1" applyFill="1" applyAlignment="1">
      <alignment horizont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10" fillId="2" borderId="0" xfId="0" applyFont="1" applyFill="1" applyAlignment="1">
      <alignment horizontal="center" wrapText="1"/>
    </xf>
    <xf numFmtId="0" fontId="45" fillId="0" borderId="0" xfId="1" applyFont="1" applyAlignment="1">
      <alignment horizontal="center"/>
    </xf>
    <xf numFmtId="0" fontId="24" fillId="0" borderId="1" xfId="1" applyFont="1" applyBorder="1" applyAlignment="1">
      <alignment horizontal="center" vertical="top" wrapText="1"/>
    </xf>
    <xf numFmtId="0" fontId="24" fillId="0" borderId="3" xfId="1" applyFont="1" applyBorder="1" applyAlignment="1">
      <alignment horizontal="center" vertical="top" wrapText="1"/>
    </xf>
    <xf numFmtId="0" fontId="24" fillId="0" borderId="5" xfId="1" applyFont="1" applyBorder="1" applyAlignment="1">
      <alignment horizontal="center" vertical="top" wrapText="1"/>
    </xf>
    <xf numFmtId="0" fontId="24" fillId="0" borderId="9" xfId="1" applyFont="1" applyBorder="1" applyAlignment="1">
      <alignment horizontal="center" vertical="top" wrapText="1"/>
    </xf>
    <xf numFmtId="0" fontId="24" fillId="0" borderId="14" xfId="1" applyFont="1" applyBorder="1" applyAlignment="1">
      <alignment horizontal="center" vertical="top" wrapText="1"/>
    </xf>
    <xf numFmtId="0" fontId="24" fillId="0" borderId="2" xfId="1" applyFont="1" applyBorder="1" applyAlignment="1">
      <alignment horizontal="center" vertical="top" wrapText="1"/>
    </xf>
    <xf numFmtId="0" fontId="24" fillId="0" borderId="6" xfId="1" applyFont="1" applyBorder="1" applyAlignment="1">
      <alignment horizontal="center" vertical="top" wrapText="1"/>
    </xf>
    <xf numFmtId="0" fontId="4" fillId="0" borderId="0" xfId="0" applyFont="1" applyAlignment="1">
      <alignment horizontal="left" vertical="top" wrapText="1"/>
    </xf>
    <xf numFmtId="0" fontId="20" fillId="0" borderId="2" xfId="1" applyFont="1" applyBorder="1" applyAlignment="1">
      <alignment horizontal="center" vertical="top" wrapText="1"/>
    </xf>
    <xf numFmtId="0" fontId="31" fillId="0" borderId="0" xfId="1" applyFont="1" applyAlignment="1">
      <alignment horizontal="center"/>
    </xf>
    <xf numFmtId="0" fontId="4" fillId="2" borderId="0" xfId="0" applyFont="1" applyFill="1" applyAlignment="1">
      <alignment horizontal="center" vertical="top" wrapText="1"/>
    </xf>
    <xf numFmtId="0" fontId="23" fillId="0" borderId="2" xfId="1" applyFont="1" applyBorder="1" applyAlignment="1">
      <alignment horizontal="center" vertical="top" wrapText="1"/>
    </xf>
    <xf numFmtId="0" fontId="50" fillId="0" borderId="13" xfId="1" applyFont="1" applyBorder="1" applyAlignment="1">
      <alignment horizontal="center" vertical="center" wrapText="1"/>
    </xf>
    <xf numFmtId="0" fontId="8" fillId="0" borderId="2" xfId="0" applyFont="1" applyBorder="1" applyAlignment="1">
      <alignment horizontal="center" vertical="top" wrapText="1"/>
    </xf>
    <xf numFmtId="0" fontId="23" fillId="0" borderId="1" xfId="1" applyFont="1" applyBorder="1" applyAlignment="1">
      <alignment horizontal="center" vertical="top" wrapText="1"/>
    </xf>
    <xf numFmtId="0" fontId="23" fillId="0" borderId="3" xfId="1" applyFont="1" applyBorder="1" applyAlignment="1">
      <alignment horizontal="center" vertical="top" wrapText="1"/>
    </xf>
    <xf numFmtId="0" fontId="22" fillId="0" borderId="1" xfId="1" applyFont="1" applyBorder="1" applyAlignment="1">
      <alignment horizontal="center" vertical="top" wrapText="1"/>
    </xf>
    <xf numFmtId="0" fontId="22" fillId="0" borderId="3" xfId="1" applyFont="1" applyBorder="1" applyAlignment="1">
      <alignment horizontal="center" vertical="top" wrapText="1"/>
    </xf>
    <xf numFmtId="0" fontId="22" fillId="0" borderId="5" xfId="1" applyFont="1" applyBorder="1" applyAlignment="1">
      <alignment horizontal="center" vertical="top" wrapText="1"/>
    </xf>
    <xf numFmtId="0" fontId="22" fillId="0" borderId="9" xfId="1" applyFont="1" applyBorder="1" applyAlignment="1">
      <alignment horizontal="center" vertical="top" wrapText="1"/>
    </xf>
    <xf numFmtId="0" fontId="22" fillId="0" borderId="6" xfId="1" applyFont="1" applyBorder="1" applyAlignment="1">
      <alignment horizontal="center" vertical="top" wrapText="1"/>
    </xf>
    <xf numFmtId="0" fontId="20" fillId="0" borderId="5" xfId="1" applyFont="1" applyBorder="1" applyAlignment="1">
      <alignment horizontal="center" vertical="top" wrapText="1"/>
    </xf>
    <xf numFmtId="0" fontId="20" fillId="0" borderId="9" xfId="1" applyFont="1" applyBorder="1" applyAlignment="1">
      <alignment horizontal="center" vertical="top" wrapText="1"/>
    </xf>
    <xf numFmtId="0" fontId="17" fillId="0" borderId="1" xfId="1" applyFont="1" applyBorder="1" applyAlignment="1">
      <alignment horizontal="center" vertical="top" wrapText="1"/>
    </xf>
    <xf numFmtId="0" fontId="17" fillId="0" borderId="3" xfId="1" applyFont="1" applyBorder="1" applyAlignment="1">
      <alignment horizontal="center" vertical="top" wrapText="1"/>
    </xf>
    <xf numFmtId="0" fontId="14" fillId="0" borderId="0" xfId="0" applyFont="1" applyAlignment="1">
      <alignment horizontal="justify" vertical="top" wrapText="1"/>
    </xf>
    <xf numFmtId="0" fontId="9" fillId="0" borderId="0" xfId="0" applyFont="1" applyAlignment="1">
      <alignment horizontal="justify" vertical="top" wrapText="1"/>
    </xf>
    <xf numFmtId="0" fontId="0" fillId="0" borderId="0" xfId="0" applyAlignment="1">
      <alignment wrapText="1"/>
    </xf>
    <xf numFmtId="0" fontId="22" fillId="0" borderId="1" xfId="1" applyFont="1" applyBorder="1" applyAlignment="1">
      <alignment horizontal="center" vertical="top"/>
    </xf>
    <xf numFmtId="0" fontId="22" fillId="0" borderId="10" xfId="1" applyFont="1" applyBorder="1" applyAlignment="1">
      <alignment horizontal="center" vertical="top"/>
    </xf>
    <xf numFmtId="0" fontId="22" fillId="0" borderId="3" xfId="1" applyFont="1" applyBorder="1" applyAlignment="1">
      <alignment horizontal="center" vertical="top"/>
    </xf>
    <xf numFmtId="0" fontId="24" fillId="0" borderId="10" xfId="1" applyFont="1" applyBorder="1" applyAlignment="1">
      <alignment horizontal="center" vertical="top" wrapText="1"/>
    </xf>
    <xf numFmtId="0" fontId="22" fillId="0" borderId="2" xfId="1" applyFont="1" applyBorder="1" applyAlignment="1">
      <alignment horizontal="center" wrapText="1"/>
    </xf>
    <xf numFmtId="0" fontId="22" fillId="0" borderId="5" xfId="1" applyFont="1" applyBorder="1" applyAlignment="1">
      <alignment horizontal="center" wrapText="1"/>
    </xf>
    <xf numFmtId="0" fontId="22" fillId="0" borderId="9" xfId="1" applyFont="1" applyBorder="1" applyAlignment="1">
      <alignment horizontal="center" wrapText="1"/>
    </xf>
    <xf numFmtId="0" fontId="22" fillId="0" borderId="6" xfId="1" applyFont="1" applyBorder="1" applyAlignment="1">
      <alignment horizontal="center" wrapText="1"/>
    </xf>
    <xf numFmtId="0" fontId="25" fillId="0" borderId="0" xfId="1" applyFont="1" applyAlignment="1">
      <alignment horizontal="center"/>
    </xf>
    <xf numFmtId="0" fontId="24" fillId="0" borderId="12" xfId="1" applyFont="1" applyBorder="1" applyAlignment="1">
      <alignment horizontal="center" vertical="top" wrapText="1"/>
    </xf>
    <xf numFmtId="0" fontId="24" fillId="0" borderId="11" xfId="1" applyFont="1" applyBorder="1" applyAlignment="1">
      <alignment horizontal="center" vertical="top" wrapText="1"/>
    </xf>
    <xf numFmtId="0" fontId="24" fillId="0" borderId="17" xfId="1" applyFont="1" applyBorder="1" applyAlignment="1">
      <alignment horizontal="center" vertical="top" wrapText="1"/>
    </xf>
    <xf numFmtId="0" fontId="4" fillId="0" borderId="0" xfId="4" applyFont="1" applyAlignment="1">
      <alignment horizontal="left"/>
    </xf>
    <xf numFmtId="0" fontId="9" fillId="0" borderId="0" xfId="4" applyAlignment="1">
      <alignment horizontal="left"/>
    </xf>
    <xf numFmtId="0" fontId="8" fillId="0" borderId="0" xfId="4" applyFont="1" applyAlignment="1">
      <alignment horizontal="right" vertical="top" wrapText="1"/>
    </xf>
    <xf numFmtId="0" fontId="8" fillId="0" borderId="0" xfId="4" applyFont="1" applyAlignment="1">
      <alignment horizontal="center" vertical="top" wrapText="1"/>
    </xf>
    <xf numFmtId="0" fontId="5" fillId="0" borderId="0" xfId="4" applyFont="1" applyAlignment="1">
      <alignment horizontal="right"/>
    </xf>
    <xf numFmtId="0" fontId="6" fillId="0" borderId="0" xfId="4" applyFont="1" applyAlignment="1">
      <alignment horizontal="center"/>
    </xf>
    <xf numFmtId="0" fontId="7" fillId="0" borderId="0" xfId="4" applyFont="1" applyAlignment="1">
      <alignment horizontal="center"/>
    </xf>
    <xf numFmtId="0" fontId="19" fillId="0" borderId="5" xfId="4" applyFont="1" applyBorder="1" applyAlignment="1">
      <alignment horizontal="center" vertical="top" wrapText="1"/>
    </xf>
    <xf numFmtId="0" fontId="19" fillId="0" borderId="9" xfId="4" applyFont="1" applyBorder="1" applyAlignment="1">
      <alignment horizontal="center" vertical="top" wrapText="1"/>
    </xf>
    <xf numFmtId="0" fontId="19" fillId="0" borderId="6" xfId="4" applyFont="1" applyBorder="1" applyAlignment="1">
      <alignment horizontal="center" vertical="top" wrapText="1"/>
    </xf>
    <xf numFmtId="0" fontId="4" fillId="0" borderId="5" xfId="4" applyFont="1" applyBorder="1" applyAlignment="1">
      <alignment horizontal="center"/>
    </xf>
    <xf numFmtId="0" fontId="4" fillId="0" borderId="6" xfId="4" applyFont="1" applyBorder="1" applyAlignment="1">
      <alignment horizontal="center"/>
    </xf>
    <xf numFmtId="0" fontId="10" fillId="0" borderId="5" xfId="4" applyFont="1" applyBorder="1" applyAlignment="1">
      <alignment horizontal="center" vertical="top" wrapText="1"/>
    </xf>
    <xf numFmtId="0" fontId="10" fillId="0" borderId="6" xfId="4" applyFont="1" applyBorder="1" applyAlignment="1">
      <alignment horizontal="center" vertical="top" wrapText="1"/>
    </xf>
    <xf numFmtId="0" fontId="19" fillId="0" borderId="7" xfId="4" applyFont="1" applyBorder="1" applyAlignment="1">
      <alignment horizontal="center"/>
    </xf>
    <xf numFmtId="0" fontId="19" fillId="0" borderId="1" xfId="4" applyFont="1" applyBorder="1" applyAlignment="1">
      <alignment horizontal="center" vertical="top" wrapText="1"/>
    </xf>
    <xf numFmtId="0" fontId="19" fillId="0" borderId="3" xfId="4" applyFont="1" applyBorder="1" applyAlignment="1">
      <alignment horizontal="center" vertical="top" wrapText="1"/>
    </xf>
    <xf numFmtId="0" fontId="19" fillId="0" borderId="5" xfId="4" applyFont="1" applyBorder="1" applyAlignment="1">
      <alignment horizontal="center" vertical="top"/>
    </xf>
    <xf numFmtId="0" fontId="19" fillId="0" borderId="9" xfId="4" applyFont="1" applyBorder="1" applyAlignment="1">
      <alignment horizontal="center" vertical="top"/>
    </xf>
    <xf numFmtId="0" fontId="19" fillId="0" borderId="6" xfId="4" applyFont="1" applyBorder="1" applyAlignment="1">
      <alignment horizontal="center" vertical="top"/>
    </xf>
    <xf numFmtId="0" fontId="19" fillId="0" borderId="12" xfId="4" applyFont="1" applyBorder="1" applyAlignment="1">
      <alignment horizontal="center" vertical="top" wrapText="1"/>
    </xf>
    <xf numFmtId="0" fontId="19" fillId="0" borderId="13" xfId="4" applyFont="1" applyBorder="1" applyAlignment="1">
      <alignment horizontal="center" vertical="top" wrapText="1"/>
    </xf>
    <xf numFmtId="0" fontId="19" fillId="0" borderId="14" xfId="4" applyFont="1" applyBorder="1" applyAlignment="1">
      <alignment horizontal="center" vertical="top" wrapText="1"/>
    </xf>
    <xf numFmtId="0" fontId="19" fillId="0" borderId="8" xfId="4" applyFont="1" applyBorder="1" applyAlignment="1">
      <alignment horizontal="center" vertical="top" wrapText="1"/>
    </xf>
    <xf numFmtId="0" fontId="19" fillId="0" borderId="7" xfId="4" applyFont="1" applyBorder="1" applyAlignment="1">
      <alignment horizontal="center" vertical="top" wrapText="1"/>
    </xf>
    <xf numFmtId="0" fontId="19" fillId="0" borderId="15" xfId="4" applyFont="1" applyBorder="1" applyAlignment="1">
      <alignment horizontal="center" vertical="top" wrapText="1"/>
    </xf>
    <xf numFmtId="0" fontId="9" fillId="0" borderId="0" xfId="3" applyFont="1"/>
    <xf numFmtId="0" fontId="4" fillId="0" borderId="0" xfId="3" applyFont="1" applyAlignment="1">
      <alignment horizontal="center" vertical="top" wrapText="1"/>
    </xf>
    <xf numFmtId="0" fontId="4" fillId="0" borderId="2" xfId="3" applyFont="1" applyBorder="1" applyAlignment="1">
      <alignment horizontal="center" vertical="center"/>
    </xf>
    <xf numFmtId="0" fontId="4" fillId="0" borderId="0" xfId="3" applyFont="1" applyAlignment="1">
      <alignment horizontal="right" vertical="top" wrapText="1"/>
    </xf>
    <xf numFmtId="0" fontId="4" fillId="0" borderId="0" xfId="3" applyFont="1" applyAlignment="1">
      <alignment horizontal="left"/>
    </xf>
    <xf numFmtId="0" fontId="8" fillId="0" borderId="2" xfId="3" applyFont="1" applyBorder="1" applyAlignment="1">
      <alignment horizontal="center" vertical="center"/>
    </xf>
    <xf numFmtId="0" fontId="4" fillId="0" borderId="0" xfId="3" applyFont="1" applyAlignment="1">
      <alignment horizontal="center"/>
    </xf>
    <xf numFmtId="0" fontId="14" fillId="0" borderId="0" xfId="3" applyFont="1" applyAlignment="1">
      <alignment horizontal="center"/>
    </xf>
    <xf numFmtId="0" fontId="7" fillId="0" borderId="0" xfId="3" applyFont="1" applyAlignment="1">
      <alignment horizontal="center" wrapText="1"/>
    </xf>
    <xf numFmtId="0" fontId="19" fillId="0" borderId="7" xfId="3" applyFont="1" applyBorder="1" applyAlignment="1">
      <alignment horizontal="right"/>
    </xf>
    <xf numFmtId="9" fontId="4" fillId="3" borderId="2" xfId="14" applyFont="1" applyFill="1" applyBorder="1" applyAlignment="1">
      <alignment horizontal="center"/>
    </xf>
    <xf numFmtId="9" fontId="17" fillId="3" borderId="0" xfId="14" applyFont="1" applyFill="1" applyBorder="1" applyAlignment="1">
      <alignment horizontal="center"/>
    </xf>
    <xf numFmtId="9" fontId="4" fillId="2" borderId="0" xfId="14" applyFont="1" applyFill="1" applyAlignment="1">
      <alignment horizontal="center" vertical="top" wrapText="1"/>
    </xf>
    <xf numFmtId="9" fontId="4" fillId="2" borderId="2" xfId="14" applyFont="1" applyFill="1" applyBorder="1" applyAlignment="1">
      <alignment horizontal="center" vertical="top" wrapText="1"/>
    </xf>
  </cellXfs>
  <cellStyles count="15">
    <cellStyle name="Hyperlink" xfId="8" builtinId="8"/>
    <cellStyle name="Normal" xfId="0" builtinId="0"/>
    <cellStyle name="Normal 2" xfId="1"/>
    <cellStyle name="Normal 2 2" xfId="2"/>
    <cellStyle name="Normal 2 2 2" xfId="7"/>
    <cellStyle name="Normal 2 2 3" xfId="10"/>
    <cellStyle name="Normal 2 2 4" xfId="13"/>
    <cellStyle name="Normal 2 3" xfId="6"/>
    <cellStyle name="Normal 2 4" xfId="9"/>
    <cellStyle name="Normal 2 5" xfId="12"/>
    <cellStyle name="Normal 3" xfId="3"/>
    <cellStyle name="Normal 3 2" xfId="4"/>
    <cellStyle name="Normal 4" xfId="5"/>
    <cellStyle name="Normal 6" xfId="11"/>
    <cellStyle name="Percent" xfId="1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__doPostBack('ctl00$ContentPlaceHolder1$Grd_tot_detail','Sort$July')" TargetMode="External"/><Relationship Id="rId13" Type="http://schemas.openxmlformats.org/officeDocument/2006/relationships/hyperlink" Target="javascript:__doPostBack('ctl00$ContentPlaceHolder1$Grd_tot_detail','Sort$December')" TargetMode="External"/><Relationship Id="rId3" Type="http://schemas.openxmlformats.org/officeDocument/2006/relationships/hyperlink" Target="javascript:__doPostBack('ctl00$ContentPlaceHolder1$Grd_tot_detail','Sort$Totalschool')" TargetMode="External"/><Relationship Id="rId7" Type="http://schemas.openxmlformats.org/officeDocument/2006/relationships/hyperlink" Target="javascript:__doPostBack('ctl00$ContentPlaceHolder1$Grd_tot_detail','Sort$June')" TargetMode="External"/><Relationship Id="rId12" Type="http://schemas.openxmlformats.org/officeDocument/2006/relationships/hyperlink" Target="javascript:__doPostBack('ctl00$ContentPlaceHolder1$Grd_tot_detail','Sort$November')" TargetMode="External"/><Relationship Id="rId2" Type="http://schemas.openxmlformats.org/officeDocument/2006/relationships/image" Target="file:///C:\Users\Images\up_down.jpg" TargetMode="External"/><Relationship Id="rId16" Type="http://schemas.openxmlformats.org/officeDocument/2006/relationships/hyperlink" Target="javascript:__doPostBack('ctl00$ContentPlaceHolder1$Grd_tot_detail','Sort$March')" TargetMode="External"/><Relationship Id="rId1" Type="http://schemas.openxmlformats.org/officeDocument/2006/relationships/hyperlink" Target="javascript:__doPostBack('ctl00$ContentPlaceHolder1$Grd_tot_detail$ctl01$lblhdrNamesch','')" TargetMode="External"/><Relationship Id="rId6" Type="http://schemas.openxmlformats.org/officeDocument/2006/relationships/hyperlink" Target="javascript:__doPostBack('ctl00$ContentPlaceHolder1$Grd_tot_detail','Sort$May')" TargetMode="External"/><Relationship Id="rId11" Type="http://schemas.openxmlformats.org/officeDocument/2006/relationships/hyperlink" Target="javascript:__doPostBack('ctl00$ContentPlaceHolder1$Grd_tot_detail','Sort$Octeber')" TargetMode="External"/><Relationship Id="rId5" Type="http://schemas.openxmlformats.org/officeDocument/2006/relationships/hyperlink" Target="javascript:__doPostBack('ctl00$ContentPlaceHolder1$Grd_tot_detail','Sort$Apr')" TargetMode="External"/><Relationship Id="rId15" Type="http://schemas.openxmlformats.org/officeDocument/2006/relationships/hyperlink" Target="javascript:__doPostBack('ctl00$ContentPlaceHolder1$Grd_tot_detail','Sort$Feb')" TargetMode="External"/><Relationship Id="rId10" Type="http://schemas.openxmlformats.org/officeDocument/2006/relationships/hyperlink" Target="javascript:__doPostBack('ctl00$ContentPlaceHolder1$Grd_tot_detail','Sort$September')" TargetMode="External"/><Relationship Id="rId4" Type="http://schemas.openxmlformats.org/officeDocument/2006/relationships/hyperlink" Target="javascript:__doPostBack('ctl00$ContentPlaceHolder1$Grd_tot_detail','Sort$FreezeSchool')" TargetMode="External"/><Relationship Id="rId9" Type="http://schemas.openxmlformats.org/officeDocument/2006/relationships/hyperlink" Target="javascript:__doPostBack('ctl00$ContentPlaceHolder1$Grd_tot_detail','Sort$August')" TargetMode="External"/><Relationship Id="rId14" Type="http://schemas.openxmlformats.org/officeDocument/2006/relationships/hyperlink" Target="javascript:__doPostBack('ctl00$ContentPlaceHolder1$Grd_tot_detail','Sort$Januar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file:///C:\Users\Images\up_down.jpg" TargetMode="External"/><Relationship Id="rId1" Type="http://schemas.openxmlformats.org/officeDocument/2006/relationships/hyperlink" Target="javascript:__doPostBack('ctl00$ContentPlaceHolder1$Grd_tot_detail','Sort$Totalschool')" TargetMode="External"/></Relationships>
</file>

<file path=xl/drawings/drawing1.xml><?xml version="1.0" encoding="utf-8"?>
<xdr:wsDr xmlns:xdr="http://schemas.openxmlformats.org/drawingml/2006/spreadsheetDrawing" xmlns:a="http://schemas.openxmlformats.org/drawingml/2006/main">
  <xdr:oneCellAnchor>
    <xdr:from>
      <xdr:col>0</xdr:col>
      <xdr:colOff>82550</xdr:colOff>
      <xdr:row>2</xdr:row>
      <xdr:rowOff>147451</xdr:rowOff>
    </xdr:from>
    <xdr:ext cx="9266085" cy="4544096"/>
    <xdr:sp macro="" textlink="">
      <xdr:nvSpPr>
        <xdr:cNvPr id="2" name="Rectangle 1"/>
        <xdr:cNvSpPr/>
      </xdr:nvSpPr>
      <xdr:spPr>
        <a:xfrm>
          <a:off x="82550" y="488446"/>
          <a:ext cx="9263856" cy="4531229"/>
        </a:xfrm>
        <a:prstGeom prst="rect">
          <a:avLst/>
        </a:prstGeom>
        <a:noFill/>
      </xdr:spPr>
      <xdr:txBody>
        <a:bodyPr wrap="square" lIns="91440" tIns="45720" rIns="91440" bIns="45720">
          <a:noAutofit/>
        </a:bodyPr>
        <a:lstStyle/>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Annual Work Plan &amp; Budget</a:t>
          </a:r>
        </a:p>
        <a:p>
          <a:pPr algn="ctr">
            <a:lnSpc>
              <a:spcPts val="6300"/>
            </a:lnSpc>
          </a:pPr>
          <a:r>
            <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2019-20</a:t>
          </a: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5100"/>
            </a:lnSpc>
          </a:pPr>
          <a:r>
            <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State/UT</a:t>
          </a: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 Jammu &amp; Kashmir</a:t>
          </a:r>
        </a:p>
        <a:p>
          <a:pPr algn="ctr">
            <a:lnSpc>
              <a:spcPts val="5100"/>
            </a:lnSpc>
          </a:pPr>
          <a:r>
            <a:rPr lang="en-US" sz="4400" b="1" cap="none" spc="300" baseline="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Date of Submission </a:t>
          </a:r>
          <a:endParaRPr lang="en-US" sz="4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a:p>
          <a:pPr algn="ctr">
            <a:lnSpc>
              <a:spcPts val="6300"/>
            </a:lnSpc>
          </a:pPr>
          <a:endParaRPr lang="en-US" sz="54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3</xdr:row>
      <xdr:rowOff>55059</xdr:rowOff>
    </xdr:from>
    <xdr:ext cx="5588000" cy="2628220"/>
    <xdr:sp macro="" textlink="">
      <xdr:nvSpPr>
        <xdr:cNvPr id="2" name="Rectangle 1"/>
        <xdr:cNvSpPr/>
      </xdr:nvSpPr>
      <xdr:spPr>
        <a:xfrm>
          <a:off x="0" y="531309"/>
          <a:ext cx="5588000" cy="2628220"/>
        </a:xfrm>
        <a:prstGeom prst="rect">
          <a:avLst/>
        </a:prstGeom>
        <a:noFill/>
      </xdr:spPr>
      <xdr:txBody>
        <a:bodyPr wrap="square" lIns="91440" tIns="45720" rIns="91440" bIns="45720">
          <a:spAutoFit/>
        </a:bodyPr>
        <a:lstStyle/>
        <a:p>
          <a:pPr algn="ct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Performance during </a:t>
          </a:r>
        </a:p>
        <a:p>
          <a:pPr algn="ctr">
            <a:lnSpc>
              <a:spcPts val="6500"/>
            </a:lnSpc>
          </a:pPr>
          <a:r>
            <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rPr>
            <a:t>2018-19</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xdr:col>
      <xdr:colOff>304800</xdr:colOff>
      <xdr:row>11</xdr:row>
      <xdr:rowOff>114300</xdr:rowOff>
    </xdr:to>
    <xdr:pic>
      <xdr:nvPicPr>
        <xdr:cNvPr id="2" name="Picture 2"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476250" y="1143000"/>
          <a:ext cx="304800" cy="304800"/>
        </a:xfrm>
        <a:prstGeom prst="rect">
          <a:avLst/>
        </a:prstGeom>
        <a:noFill/>
      </xdr:spPr>
    </xdr:pic>
    <xdr:clientData/>
  </xdr:twoCellAnchor>
  <xdr:twoCellAnchor editAs="oneCell">
    <xdr:from>
      <xdr:col>2</xdr:col>
      <xdr:colOff>0</xdr:colOff>
      <xdr:row>10</xdr:row>
      <xdr:rowOff>0</xdr:rowOff>
    </xdr:from>
    <xdr:to>
      <xdr:col>2</xdr:col>
      <xdr:colOff>304800</xdr:colOff>
      <xdr:row>11</xdr:row>
      <xdr:rowOff>114300</xdr:rowOff>
    </xdr:to>
    <xdr:pic>
      <xdr:nvPicPr>
        <xdr:cNvPr id="3" name="Picture 3" descr="C:\Users\Images\up_down.jpg">
          <a:hlinkClick xmlns:r="http://schemas.openxmlformats.org/officeDocument/2006/relationships" r:id="rId3"/>
        </xdr:cNvPr>
        <xdr:cNvPicPr>
          <a:picLocks noChangeAspect="1" noChangeArrowheads="1"/>
        </xdr:cNvPicPr>
      </xdr:nvPicPr>
      <xdr:blipFill>
        <a:blip xmlns:r="http://schemas.openxmlformats.org/officeDocument/2006/relationships" r:link="rId2" cstate="print"/>
        <a:srcRect/>
        <a:stretch>
          <a:fillRect/>
        </a:stretch>
      </xdr:blipFill>
      <xdr:spPr bwMode="auto">
        <a:xfrm>
          <a:off x="1543050" y="1143000"/>
          <a:ext cx="304800" cy="304800"/>
        </a:xfrm>
        <a:prstGeom prst="rect">
          <a:avLst/>
        </a:prstGeom>
        <a:noFill/>
      </xdr:spPr>
    </xdr:pic>
    <xdr:clientData/>
  </xdr:twoCellAnchor>
  <xdr:twoCellAnchor editAs="oneCell">
    <xdr:from>
      <xdr:col>3</xdr:col>
      <xdr:colOff>0</xdr:colOff>
      <xdr:row>10</xdr:row>
      <xdr:rowOff>0</xdr:rowOff>
    </xdr:from>
    <xdr:to>
      <xdr:col>3</xdr:col>
      <xdr:colOff>304800</xdr:colOff>
      <xdr:row>11</xdr:row>
      <xdr:rowOff>114300</xdr:rowOff>
    </xdr:to>
    <xdr:pic>
      <xdr:nvPicPr>
        <xdr:cNvPr id="4" name="Picture 4" descr="C:\Users\Images\up_down.jpg">
          <a:hlinkClick xmlns:r="http://schemas.openxmlformats.org/officeDocument/2006/relationships" r:id="rId4"/>
        </xdr:cNvPr>
        <xdr:cNvPicPr>
          <a:picLocks noChangeAspect="1" noChangeArrowheads="1"/>
        </xdr:cNvPicPr>
      </xdr:nvPicPr>
      <xdr:blipFill>
        <a:blip xmlns:r="http://schemas.openxmlformats.org/officeDocument/2006/relationships" r:link="rId2" cstate="print"/>
        <a:srcRect/>
        <a:stretch>
          <a:fillRect/>
        </a:stretch>
      </xdr:blipFill>
      <xdr:spPr bwMode="auto">
        <a:xfrm>
          <a:off x="2638425" y="1143000"/>
          <a:ext cx="304800" cy="304800"/>
        </a:xfrm>
        <a:prstGeom prst="rect">
          <a:avLst/>
        </a:prstGeom>
        <a:noFill/>
      </xdr:spPr>
    </xdr:pic>
    <xdr:clientData/>
  </xdr:twoCellAnchor>
  <xdr:twoCellAnchor editAs="oneCell">
    <xdr:from>
      <xdr:col>4</xdr:col>
      <xdr:colOff>0</xdr:colOff>
      <xdr:row>10</xdr:row>
      <xdr:rowOff>0</xdr:rowOff>
    </xdr:from>
    <xdr:to>
      <xdr:col>4</xdr:col>
      <xdr:colOff>304800</xdr:colOff>
      <xdr:row>11</xdr:row>
      <xdr:rowOff>114300</xdr:rowOff>
    </xdr:to>
    <xdr:pic>
      <xdr:nvPicPr>
        <xdr:cNvPr id="5" name="Picture 5" descr="C:\Users\Images\up_down.jpg">
          <a:hlinkClick xmlns:r="http://schemas.openxmlformats.org/officeDocument/2006/relationships" r:id="rId5"/>
        </xdr:cNvPr>
        <xdr:cNvPicPr>
          <a:picLocks noChangeAspect="1" noChangeArrowheads="1"/>
        </xdr:cNvPicPr>
      </xdr:nvPicPr>
      <xdr:blipFill>
        <a:blip xmlns:r="http://schemas.openxmlformats.org/officeDocument/2006/relationships" r:link="rId2" cstate="print"/>
        <a:srcRect/>
        <a:stretch>
          <a:fillRect/>
        </a:stretch>
      </xdr:blipFill>
      <xdr:spPr bwMode="auto">
        <a:xfrm>
          <a:off x="3867150" y="1143000"/>
          <a:ext cx="304800" cy="304800"/>
        </a:xfrm>
        <a:prstGeom prst="rect">
          <a:avLst/>
        </a:prstGeom>
        <a:noFill/>
      </xdr:spPr>
    </xdr:pic>
    <xdr:clientData/>
  </xdr:twoCellAnchor>
  <xdr:twoCellAnchor editAs="oneCell">
    <xdr:from>
      <xdr:col>5</xdr:col>
      <xdr:colOff>0</xdr:colOff>
      <xdr:row>10</xdr:row>
      <xdr:rowOff>0</xdr:rowOff>
    </xdr:from>
    <xdr:to>
      <xdr:col>5</xdr:col>
      <xdr:colOff>304800</xdr:colOff>
      <xdr:row>11</xdr:row>
      <xdr:rowOff>114300</xdr:rowOff>
    </xdr:to>
    <xdr:pic>
      <xdr:nvPicPr>
        <xdr:cNvPr id="6" name="Picture 6" descr="C:\Users\Images\up_down.jpg">
          <a:hlinkClick xmlns:r="http://schemas.openxmlformats.org/officeDocument/2006/relationships" r:id="rId6"/>
        </xdr:cNvPr>
        <xdr:cNvPicPr>
          <a:picLocks noChangeAspect="1" noChangeArrowheads="1"/>
        </xdr:cNvPicPr>
      </xdr:nvPicPr>
      <xdr:blipFill>
        <a:blip xmlns:r="http://schemas.openxmlformats.org/officeDocument/2006/relationships" r:link="rId2" cstate="print"/>
        <a:srcRect/>
        <a:stretch>
          <a:fillRect/>
        </a:stretch>
      </xdr:blipFill>
      <xdr:spPr bwMode="auto">
        <a:xfrm>
          <a:off x="4362450" y="1143000"/>
          <a:ext cx="304800" cy="304800"/>
        </a:xfrm>
        <a:prstGeom prst="rect">
          <a:avLst/>
        </a:prstGeom>
        <a:noFill/>
      </xdr:spPr>
    </xdr:pic>
    <xdr:clientData/>
  </xdr:twoCellAnchor>
  <xdr:twoCellAnchor editAs="oneCell">
    <xdr:from>
      <xdr:col>6</xdr:col>
      <xdr:colOff>0</xdr:colOff>
      <xdr:row>10</xdr:row>
      <xdr:rowOff>0</xdr:rowOff>
    </xdr:from>
    <xdr:to>
      <xdr:col>6</xdr:col>
      <xdr:colOff>304800</xdr:colOff>
      <xdr:row>11</xdr:row>
      <xdr:rowOff>114300</xdr:rowOff>
    </xdr:to>
    <xdr:pic>
      <xdr:nvPicPr>
        <xdr:cNvPr id="7" name="Picture 7" descr="C:\Users\Images\up_down.jpg">
          <a:hlinkClick xmlns:r="http://schemas.openxmlformats.org/officeDocument/2006/relationships" r:id="rId7"/>
        </xdr:cNvPr>
        <xdr:cNvPicPr>
          <a:picLocks noChangeAspect="1" noChangeArrowheads="1"/>
        </xdr:cNvPicPr>
      </xdr:nvPicPr>
      <xdr:blipFill>
        <a:blip xmlns:r="http://schemas.openxmlformats.org/officeDocument/2006/relationships" r:link="rId2" cstate="print"/>
        <a:srcRect/>
        <a:stretch>
          <a:fillRect/>
        </a:stretch>
      </xdr:blipFill>
      <xdr:spPr bwMode="auto">
        <a:xfrm>
          <a:off x="4857750" y="1143000"/>
          <a:ext cx="304800" cy="304800"/>
        </a:xfrm>
        <a:prstGeom prst="rect">
          <a:avLst/>
        </a:prstGeom>
        <a:noFill/>
      </xdr:spPr>
    </xdr:pic>
    <xdr:clientData/>
  </xdr:twoCellAnchor>
  <xdr:twoCellAnchor editAs="oneCell">
    <xdr:from>
      <xdr:col>7</xdr:col>
      <xdr:colOff>0</xdr:colOff>
      <xdr:row>10</xdr:row>
      <xdr:rowOff>0</xdr:rowOff>
    </xdr:from>
    <xdr:to>
      <xdr:col>7</xdr:col>
      <xdr:colOff>304800</xdr:colOff>
      <xdr:row>11</xdr:row>
      <xdr:rowOff>114300</xdr:rowOff>
    </xdr:to>
    <xdr:pic>
      <xdr:nvPicPr>
        <xdr:cNvPr id="8" name="Picture 8" descr="C:\Users\Images\up_down.jpg">
          <a:hlinkClick xmlns:r="http://schemas.openxmlformats.org/officeDocument/2006/relationships" r:id="rId8"/>
        </xdr:cNvPr>
        <xdr:cNvPicPr>
          <a:picLocks noChangeAspect="1" noChangeArrowheads="1"/>
        </xdr:cNvPicPr>
      </xdr:nvPicPr>
      <xdr:blipFill>
        <a:blip xmlns:r="http://schemas.openxmlformats.org/officeDocument/2006/relationships" r:link="rId2" cstate="print"/>
        <a:srcRect/>
        <a:stretch>
          <a:fillRect/>
        </a:stretch>
      </xdr:blipFill>
      <xdr:spPr bwMode="auto">
        <a:xfrm>
          <a:off x="5353050" y="1143000"/>
          <a:ext cx="304800" cy="304800"/>
        </a:xfrm>
        <a:prstGeom prst="rect">
          <a:avLst/>
        </a:prstGeom>
        <a:noFill/>
      </xdr:spPr>
    </xdr:pic>
    <xdr:clientData/>
  </xdr:twoCellAnchor>
  <xdr:twoCellAnchor editAs="oneCell">
    <xdr:from>
      <xdr:col>8</xdr:col>
      <xdr:colOff>0</xdr:colOff>
      <xdr:row>10</xdr:row>
      <xdr:rowOff>0</xdr:rowOff>
    </xdr:from>
    <xdr:to>
      <xdr:col>8</xdr:col>
      <xdr:colOff>304800</xdr:colOff>
      <xdr:row>11</xdr:row>
      <xdr:rowOff>114300</xdr:rowOff>
    </xdr:to>
    <xdr:pic>
      <xdr:nvPicPr>
        <xdr:cNvPr id="9" name="Picture 9" descr="C:\Users\Images\up_down.jpg">
          <a:hlinkClick xmlns:r="http://schemas.openxmlformats.org/officeDocument/2006/relationships" r:id="rId9"/>
        </xdr:cNvPr>
        <xdr:cNvPicPr>
          <a:picLocks noChangeAspect="1" noChangeArrowheads="1"/>
        </xdr:cNvPicPr>
      </xdr:nvPicPr>
      <xdr:blipFill>
        <a:blip xmlns:r="http://schemas.openxmlformats.org/officeDocument/2006/relationships" r:link="rId2" cstate="print"/>
        <a:srcRect/>
        <a:stretch>
          <a:fillRect/>
        </a:stretch>
      </xdr:blipFill>
      <xdr:spPr bwMode="auto">
        <a:xfrm>
          <a:off x="5848350" y="1143000"/>
          <a:ext cx="304800" cy="304800"/>
        </a:xfrm>
        <a:prstGeom prst="rect">
          <a:avLst/>
        </a:prstGeom>
        <a:noFill/>
      </xdr:spPr>
    </xdr:pic>
    <xdr:clientData/>
  </xdr:twoCellAnchor>
  <xdr:twoCellAnchor editAs="oneCell">
    <xdr:from>
      <xdr:col>9</xdr:col>
      <xdr:colOff>0</xdr:colOff>
      <xdr:row>10</xdr:row>
      <xdr:rowOff>0</xdr:rowOff>
    </xdr:from>
    <xdr:to>
      <xdr:col>9</xdr:col>
      <xdr:colOff>304800</xdr:colOff>
      <xdr:row>11</xdr:row>
      <xdr:rowOff>114300</xdr:rowOff>
    </xdr:to>
    <xdr:pic>
      <xdr:nvPicPr>
        <xdr:cNvPr id="10" name="Picture 10" descr="C:\Users\Images\up_down.jpg">
          <a:hlinkClick xmlns:r="http://schemas.openxmlformats.org/officeDocument/2006/relationships" r:id="rId10"/>
        </xdr:cNvPr>
        <xdr:cNvPicPr>
          <a:picLocks noChangeAspect="1" noChangeArrowheads="1"/>
        </xdr:cNvPicPr>
      </xdr:nvPicPr>
      <xdr:blipFill>
        <a:blip xmlns:r="http://schemas.openxmlformats.org/officeDocument/2006/relationships" r:link="rId2" cstate="print"/>
        <a:srcRect/>
        <a:stretch>
          <a:fillRect/>
        </a:stretch>
      </xdr:blipFill>
      <xdr:spPr bwMode="auto">
        <a:xfrm>
          <a:off x="6477000" y="1143000"/>
          <a:ext cx="304800" cy="304800"/>
        </a:xfrm>
        <a:prstGeom prst="rect">
          <a:avLst/>
        </a:prstGeom>
        <a:noFill/>
      </xdr:spPr>
    </xdr:pic>
    <xdr:clientData/>
  </xdr:twoCellAnchor>
  <xdr:twoCellAnchor editAs="oneCell">
    <xdr:from>
      <xdr:col>10</xdr:col>
      <xdr:colOff>0</xdr:colOff>
      <xdr:row>10</xdr:row>
      <xdr:rowOff>0</xdr:rowOff>
    </xdr:from>
    <xdr:to>
      <xdr:col>10</xdr:col>
      <xdr:colOff>304800</xdr:colOff>
      <xdr:row>11</xdr:row>
      <xdr:rowOff>114300</xdr:rowOff>
    </xdr:to>
    <xdr:pic>
      <xdr:nvPicPr>
        <xdr:cNvPr id="11" name="Picture 11" descr="C:\Users\Images\up_down.jpg">
          <a:hlinkClick xmlns:r="http://schemas.openxmlformats.org/officeDocument/2006/relationships" r:id="rId11"/>
        </xdr:cNvPr>
        <xdr:cNvPicPr>
          <a:picLocks noChangeAspect="1" noChangeArrowheads="1"/>
        </xdr:cNvPicPr>
      </xdr:nvPicPr>
      <xdr:blipFill>
        <a:blip xmlns:r="http://schemas.openxmlformats.org/officeDocument/2006/relationships" r:link="rId2" cstate="print"/>
        <a:srcRect/>
        <a:stretch>
          <a:fillRect/>
        </a:stretch>
      </xdr:blipFill>
      <xdr:spPr bwMode="auto">
        <a:xfrm>
          <a:off x="7419975" y="1143000"/>
          <a:ext cx="304800" cy="304800"/>
        </a:xfrm>
        <a:prstGeom prst="rect">
          <a:avLst/>
        </a:prstGeom>
        <a:noFill/>
      </xdr:spPr>
    </xdr:pic>
    <xdr:clientData/>
  </xdr:twoCellAnchor>
  <xdr:twoCellAnchor editAs="oneCell">
    <xdr:from>
      <xdr:col>11</xdr:col>
      <xdr:colOff>0</xdr:colOff>
      <xdr:row>10</xdr:row>
      <xdr:rowOff>0</xdr:rowOff>
    </xdr:from>
    <xdr:to>
      <xdr:col>11</xdr:col>
      <xdr:colOff>304800</xdr:colOff>
      <xdr:row>11</xdr:row>
      <xdr:rowOff>114300</xdr:rowOff>
    </xdr:to>
    <xdr:pic>
      <xdr:nvPicPr>
        <xdr:cNvPr id="12" name="Picture 12" descr="C:\Users\Images\up_down.jpg">
          <a:hlinkClick xmlns:r="http://schemas.openxmlformats.org/officeDocument/2006/relationships" r:id="rId12"/>
        </xdr:cNvPr>
        <xdr:cNvPicPr>
          <a:picLocks noChangeAspect="1" noChangeArrowheads="1"/>
        </xdr:cNvPicPr>
      </xdr:nvPicPr>
      <xdr:blipFill>
        <a:blip xmlns:r="http://schemas.openxmlformats.org/officeDocument/2006/relationships" r:link="rId2" cstate="print"/>
        <a:srcRect/>
        <a:stretch>
          <a:fillRect/>
        </a:stretch>
      </xdr:blipFill>
      <xdr:spPr bwMode="auto">
        <a:xfrm>
          <a:off x="8134350" y="1143000"/>
          <a:ext cx="304800" cy="304800"/>
        </a:xfrm>
        <a:prstGeom prst="rect">
          <a:avLst/>
        </a:prstGeom>
        <a:noFill/>
      </xdr:spPr>
    </xdr:pic>
    <xdr:clientData/>
  </xdr:twoCellAnchor>
  <xdr:twoCellAnchor editAs="oneCell">
    <xdr:from>
      <xdr:col>12</xdr:col>
      <xdr:colOff>0</xdr:colOff>
      <xdr:row>10</xdr:row>
      <xdr:rowOff>0</xdr:rowOff>
    </xdr:from>
    <xdr:to>
      <xdr:col>12</xdr:col>
      <xdr:colOff>304800</xdr:colOff>
      <xdr:row>11</xdr:row>
      <xdr:rowOff>114300</xdr:rowOff>
    </xdr:to>
    <xdr:pic>
      <xdr:nvPicPr>
        <xdr:cNvPr id="13" name="Picture 13" descr="C:\Users\Images\up_down.jpg">
          <a:hlinkClick xmlns:r="http://schemas.openxmlformats.org/officeDocument/2006/relationships" r:id="rId13"/>
        </xdr:cNvPr>
        <xdr:cNvPicPr>
          <a:picLocks noChangeAspect="1" noChangeArrowheads="1"/>
        </xdr:cNvPicPr>
      </xdr:nvPicPr>
      <xdr:blipFill>
        <a:blip xmlns:r="http://schemas.openxmlformats.org/officeDocument/2006/relationships" r:link="rId2" cstate="print"/>
        <a:srcRect/>
        <a:stretch>
          <a:fillRect/>
        </a:stretch>
      </xdr:blipFill>
      <xdr:spPr bwMode="auto">
        <a:xfrm>
          <a:off x="9039225" y="1143000"/>
          <a:ext cx="304800" cy="304800"/>
        </a:xfrm>
        <a:prstGeom prst="rect">
          <a:avLst/>
        </a:prstGeom>
        <a:noFill/>
      </xdr:spPr>
    </xdr:pic>
    <xdr:clientData/>
  </xdr:twoCellAnchor>
  <xdr:twoCellAnchor editAs="oneCell">
    <xdr:from>
      <xdr:col>13</xdr:col>
      <xdr:colOff>0</xdr:colOff>
      <xdr:row>10</xdr:row>
      <xdr:rowOff>0</xdr:rowOff>
    </xdr:from>
    <xdr:to>
      <xdr:col>13</xdr:col>
      <xdr:colOff>304800</xdr:colOff>
      <xdr:row>11</xdr:row>
      <xdr:rowOff>114300</xdr:rowOff>
    </xdr:to>
    <xdr:pic>
      <xdr:nvPicPr>
        <xdr:cNvPr id="14" name="Picture 14" descr="C:\Users\Images\up_down.jpg">
          <a:hlinkClick xmlns:r="http://schemas.openxmlformats.org/officeDocument/2006/relationships" r:id="rId14"/>
        </xdr:cNvPr>
        <xdr:cNvPicPr>
          <a:picLocks noChangeAspect="1" noChangeArrowheads="1"/>
        </xdr:cNvPicPr>
      </xdr:nvPicPr>
      <xdr:blipFill>
        <a:blip xmlns:r="http://schemas.openxmlformats.org/officeDocument/2006/relationships" r:link="rId2" cstate="print"/>
        <a:srcRect/>
        <a:stretch>
          <a:fillRect/>
        </a:stretch>
      </xdr:blipFill>
      <xdr:spPr bwMode="auto">
        <a:xfrm>
          <a:off x="9915525" y="1143000"/>
          <a:ext cx="304800" cy="304800"/>
        </a:xfrm>
        <a:prstGeom prst="rect">
          <a:avLst/>
        </a:prstGeom>
        <a:noFill/>
      </xdr:spPr>
    </xdr:pic>
    <xdr:clientData/>
  </xdr:twoCellAnchor>
  <xdr:twoCellAnchor editAs="oneCell">
    <xdr:from>
      <xdr:col>14</xdr:col>
      <xdr:colOff>0</xdr:colOff>
      <xdr:row>10</xdr:row>
      <xdr:rowOff>0</xdr:rowOff>
    </xdr:from>
    <xdr:to>
      <xdr:col>14</xdr:col>
      <xdr:colOff>304800</xdr:colOff>
      <xdr:row>11</xdr:row>
      <xdr:rowOff>114300</xdr:rowOff>
    </xdr:to>
    <xdr:pic>
      <xdr:nvPicPr>
        <xdr:cNvPr id="15" name="Picture 15" descr="C:\Users\Images\up_down.jpg">
          <a:hlinkClick xmlns:r="http://schemas.openxmlformats.org/officeDocument/2006/relationships" r:id="rId15"/>
        </xdr:cNvPr>
        <xdr:cNvPicPr>
          <a:picLocks noChangeAspect="1" noChangeArrowheads="1"/>
        </xdr:cNvPicPr>
      </xdr:nvPicPr>
      <xdr:blipFill>
        <a:blip xmlns:r="http://schemas.openxmlformats.org/officeDocument/2006/relationships" r:link="rId2" cstate="print"/>
        <a:srcRect/>
        <a:stretch>
          <a:fillRect/>
        </a:stretch>
      </xdr:blipFill>
      <xdr:spPr bwMode="auto">
        <a:xfrm>
          <a:off x="10591800" y="1143000"/>
          <a:ext cx="304800" cy="304800"/>
        </a:xfrm>
        <a:prstGeom prst="rect">
          <a:avLst/>
        </a:prstGeom>
        <a:noFill/>
      </xdr:spPr>
    </xdr:pic>
    <xdr:clientData/>
  </xdr:twoCellAnchor>
  <xdr:twoCellAnchor editAs="oneCell">
    <xdr:from>
      <xdr:col>15</xdr:col>
      <xdr:colOff>0</xdr:colOff>
      <xdr:row>10</xdr:row>
      <xdr:rowOff>0</xdr:rowOff>
    </xdr:from>
    <xdr:to>
      <xdr:col>15</xdr:col>
      <xdr:colOff>304800</xdr:colOff>
      <xdr:row>11</xdr:row>
      <xdr:rowOff>114300</xdr:rowOff>
    </xdr:to>
    <xdr:pic>
      <xdr:nvPicPr>
        <xdr:cNvPr id="16" name="Picture 16" descr="C:\Users\Images\up_down.jpg">
          <a:hlinkClick xmlns:r="http://schemas.openxmlformats.org/officeDocument/2006/relationships" r:id="rId16"/>
        </xdr:cNvPr>
        <xdr:cNvPicPr>
          <a:picLocks noChangeAspect="1" noChangeArrowheads="1"/>
        </xdr:cNvPicPr>
      </xdr:nvPicPr>
      <xdr:blipFill>
        <a:blip xmlns:r="http://schemas.openxmlformats.org/officeDocument/2006/relationships" r:link="rId2" cstate="print"/>
        <a:srcRect/>
        <a:stretch>
          <a:fillRect/>
        </a:stretch>
      </xdr:blipFill>
      <xdr:spPr bwMode="auto">
        <a:xfrm>
          <a:off x="11363325" y="1143000"/>
          <a:ext cx="304800" cy="304800"/>
        </a:xfrm>
        <a:prstGeom prst="rect">
          <a:avLst/>
        </a:prstGeom>
        <a:noFill/>
      </xdr:spPr>
    </xdr:pic>
    <xdr:clientData/>
  </xdr:twoCellAnchor>
  <xdr:twoCellAnchor editAs="oneCell">
    <xdr:from>
      <xdr:col>1</xdr:col>
      <xdr:colOff>0</xdr:colOff>
      <xdr:row>10</xdr:row>
      <xdr:rowOff>0</xdr:rowOff>
    </xdr:from>
    <xdr:to>
      <xdr:col>1</xdr:col>
      <xdr:colOff>304800</xdr:colOff>
      <xdr:row>11</xdr:row>
      <xdr:rowOff>121920</xdr:rowOff>
    </xdr:to>
    <xdr:pic>
      <xdr:nvPicPr>
        <xdr:cNvPr id="17" name="Picture 2"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579120" y="1097280"/>
          <a:ext cx="304800" cy="304800"/>
        </a:xfrm>
        <a:prstGeom prst="rect">
          <a:avLst/>
        </a:prstGeom>
        <a:noFill/>
      </xdr:spPr>
    </xdr:pic>
    <xdr:clientData/>
  </xdr:twoCellAnchor>
  <xdr:twoCellAnchor editAs="oneCell">
    <xdr:from>
      <xdr:col>2</xdr:col>
      <xdr:colOff>0</xdr:colOff>
      <xdr:row>10</xdr:row>
      <xdr:rowOff>0</xdr:rowOff>
    </xdr:from>
    <xdr:to>
      <xdr:col>2</xdr:col>
      <xdr:colOff>304800</xdr:colOff>
      <xdr:row>11</xdr:row>
      <xdr:rowOff>121920</xdr:rowOff>
    </xdr:to>
    <xdr:pic>
      <xdr:nvPicPr>
        <xdr:cNvPr id="18" name="Picture 3" descr="C:\Users\Images\up_down.jpg">
          <a:hlinkClick xmlns:r="http://schemas.openxmlformats.org/officeDocument/2006/relationships" r:id="rId3"/>
        </xdr:cNvPr>
        <xdr:cNvPicPr>
          <a:picLocks noChangeAspect="1" noChangeArrowheads="1"/>
        </xdr:cNvPicPr>
      </xdr:nvPicPr>
      <xdr:blipFill>
        <a:blip xmlns:r="http://schemas.openxmlformats.org/officeDocument/2006/relationships" r:link="rId2" cstate="print"/>
        <a:srcRect/>
        <a:stretch>
          <a:fillRect/>
        </a:stretch>
      </xdr:blipFill>
      <xdr:spPr bwMode="auto">
        <a:xfrm>
          <a:off x="1851660" y="1097280"/>
          <a:ext cx="304800" cy="304800"/>
        </a:xfrm>
        <a:prstGeom prst="rect">
          <a:avLst/>
        </a:prstGeom>
        <a:noFill/>
      </xdr:spPr>
    </xdr:pic>
    <xdr:clientData/>
  </xdr:twoCellAnchor>
  <xdr:twoCellAnchor editAs="oneCell">
    <xdr:from>
      <xdr:col>3</xdr:col>
      <xdr:colOff>0</xdr:colOff>
      <xdr:row>10</xdr:row>
      <xdr:rowOff>0</xdr:rowOff>
    </xdr:from>
    <xdr:to>
      <xdr:col>3</xdr:col>
      <xdr:colOff>304800</xdr:colOff>
      <xdr:row>11</xdr:row>
      <xdr:rowOff>121920</xdr:rowOff>
    </xdr:to>
    <xdr:pic>
      <xdr:nvPicPr>
        <xdr:cNvPr id="19" name="Picture 4" descr="C:\Users\Images\up_down.jpg">
          <a:hlinkClick xmlns:r="http://schemas.openxmlformats.org/officeDocument/2006/relationships" r:id="rId4"/>
        </xdr:cNvPr>
        <xdr:cNvPicPr>
          <a:picLocks noChangeAspect="1" noChangeArrowheads="1"/>
        </xdr:cNvPicPr>
      </xdr:nvPicPr>
      <xdr:blipFill>
        <a:blip xmlns:r="http://schemas.openxmlformats.org/officeDocument/2006/relationships" r:link="rId2" cstate="print"/>
        <a:srcRect/>
        <a:stretch>
          <a:fillRect/>
        </a:stretch>
      </xdr:blipFill>
      <xdr:spPr bwMode="auto">
        <a:xfrm>
          <a:off x="3139440" y="1097280"/>
          <a:ext cx="304800" cy="304800"/>
        </a:xfrm>
        <a:prstGeom prst="rect">
          <a:avLst/>
        </a:prstGeom>
        <a:noFill/>
      </xdr:spPr>
    </xdr:pic>
    <xdr:clientData/>
  </xdr:twoCellAnchor>
  <xdr:twoCellAnchor editAs="oneCell">
    <xdr:from>
      <xdr:col>4</xdr:col>
      <xdr:colOff>0</xdr:colOff>
      <xdr:row>10</xdr:row>
      <xdr:rowOff>0</xdr:rowOff>
    </xdr:from>
    <xdr:to>
      <xdr:col>4</xdr:col>
      <xdr:colOff>304800</xdr:colOff>
      <xdr:row>11</xdr:row>
      <xdr:rowOff>121920</xdr:rowOff>
    </xdr:to>
    <xdr:pic>
      <xdr:nvPicPr>
        <xdr:cNvPr id="20" name="Picture 5" descr="C:\Users\Images\up_down.jpg">
          <a:hlinkClick xmlns:r="http://schemas.openxmlformats.org/officeDocument/2006/relationships" r:id="rId5"/>
        </xdr:cNvPr>
        <xdr:cNvPicPr>
          <a:picLocks noChangeAspect="1" noChangeArrowheads="1"/>
        </xdr:cNvPicPr>
      </xdr:nvPicPr>
      <xdr:blipFill>
        <a:blip xmlns:r="http://schemas.openxmlformats.org/officeDocument/2006/relationships" r:link="rId2" cstate="print"/>
        <a:srcRect/>
        <a:stretch>
          <a:fillRect/>
        </a:stretch>
      </xdr:blipFill>
      <xdr:spPr bwMode="auto">
        <a:xfrm>
          <a:off x="4556760" y="1097280"/>
          <a:ext cx="304800" cy="304800"/>
        </a:xfrm>
        <a:prstGeom prst="rect">
          <a:avLst/>
        </a:prstGeom>
        <a:noFill/>
      </xdr:spPr>
    </xdr:pic>
    <xdr:clientData/>
  </xdr:twoCellAnchor>
  <xdr:twoCellAnchor editAs="oneCell">
    <xdr:from>
      <xdr:col>5</xdr:col>
      <xdr:colOff>0</xdr:colOff>
      <xdr:row>10</xdr:row>
      <xdr:rowOff>0</xdr:rowOff>
    </xdr:from>
    <xdr:to>
      <xdr:col>5</xdr:col>
      <xdr:colOff>304800</xdr:colOff>
      <xdr:row>11</xdr:row>
      <xdr:rowOff>121920</xdr:rowOff>
    </xdr:to>
    <xdr:pic>
      <xdr:nvPicPr>
        <xdr:cNvPr id="21" name="Picture 6" descr="C:\Users\Images\up_down.jpg">
          <a:hlinkClick xmlns:r="http://schemas.openxmlformats.org/officeDocument/2006/relationships" r:id="rId6"/>
        </xdr:cNvPr>
        <xdr:cNvPicPr>
          <a:picLocks noChangeAspect="1" noChangeArrowheads="1"/>
        </xdr:cNvPicPr>
      </xdr:nvPicPr>
      <xdr:blipFill>
        <a:blip xmlns:r="http://schemas.openxmlformats.org/officeDocument/2006/relationships" r:link="rId2" cstate="print"/>
        <a:srcRect/>
        <a:stretch>
          <a:fillRect/>
        </a:stretch>
      </xdr:blipFill>
      <xdr:spPr bwMode="auto">
        <a:xfrm>
          <a:off x="5181600" y="1097280"/>
          <a:ext cx="304800" cy="304800"/>
        </a:xfrm>
        <a:prstGeom prst="rect">
          <a:avLst/>
        </a:prstGeom>
        <a:noFill/>
      </xdr:spPr>
    </xdr:pic>
    <xdr:clientData/>
  </xdr:twoCellAnchor>
  <xdr:twoCellAnchor editAs="oneCell">
    <xdr:from>
      <xdr:col>6</xdr:col>
      <xdr:colOff>0</xdr:colOff>
      <xdr:row>10</xdr:row>
      <xdr:rowOff>0</xdr:rowOff>
    </xdr:from>
    <xdr:to>
      <xdr:col>6</xdr:col>
      <xdr:colOff>304800</xdr:colOff>
      <xdr:row>11</xdr:row>
      <xdr:rowOff>121920</xdr:rowOff>
    </xdr:to>
    <xdr:pic>
      <xdr:nvPicPr>
        <xdr:cNvPr id="22" name="Picture 7" descr="C:\Users\Images\up_down.jpg">
          <a:hlinkClick xmlns:r="http://schemas.openxmlformats.org/officeDocument/2006/relationships" r:id="rId7"/>
        </xdr:cNvPr>
        <xdr:cNvPicPr>
          <a:picLocks noChangeAspect="1" noChangeArrowheads="1"/>
        </xdr:cNvPicPr>
      </xdr:nvPicPr>
      <xdr:blipFill>
        <a:blip xmlns:r="http://schemas.openxmlformats.org/officeDocument/2006/relationships" r:link="rId2" cstate="print"/>
        <a:srcRect/>
        <a:stretch>
          <a:fillRect/>
        </a:stretch>
      </xdr:blipFill>
      <xdr:spPr bwMode="auto">
        <a:xfrm>
          <a:off x="5806440" y="1097280"/>
          <a:ext cx="304800" cy="304800"/>
        </a:xfrm>
        <a:prstGeom prst="rect">
          <a:avLst/>
        </a:prstGeom>
        <a:noFill/>
      </xdr:spPr>
    </xdr:pic>
    <xdr:clientData/>
  </xdr:twoCellAnchor>
  <xdr:twoCellAnchor editAs="oneCell">
    <xdr:from>
      <xdr:col>7</xdr:col>
      <xdr:colOff>0</xdr:colOff>
      <xdr:row>10</xdr:row>
      <xdr:rowOff>0</xdr:rowOff>
    </xdr:from>
    <xdr:to>
      <xdr:col>7</xdr:col>
      <xdr:colOff>304800</xdr:colOff>
      <xdr:row>11</xdr:row>
      <xdr:rowOff>121920</xdr:rowOff>
    </xdr:to>
    <xdr:pic>
      <xdr:nvPicPr>
        <xdr:cNvPr id="23" name="Picture 8" descr="C:\Users\Images\up_down.jpg">
          <a:hlinkClick xmlns:r="http://schemas.openxmlformats.org/officeDocument/2006/relationships" r:id="rId8"/>
        </xdr:cNvPr>
        <xdr:cNvPicPr>
          <a:picLocks noChangeAspect="1" noChangeArrowheads="1"/>
        </xdr:cNvPicPr>
      </xdr:nvPicPr>
      <xdr:blipFill>
        <a:blip xmlns:r="http://schemas.openxmlformats.org/officeDocument/2006/relationships" r:link="rId2" cstate="print"/>
        <a:srcRect/>
        <a:stretch>
          <a:fillRect/>
        </a:stretch>
      </xdr:blipFill>
      <xdr:spPr bwMode="auto">
        <a:xfrm>
          <a:off x="6431280" y="1097280"/>
          <a:ext cx="304800" cy="304800"/>
        </a:xfrm>
        <a:prstGeom prst="rect">
          <a:avLst/>
        </a:prstGeom>
        <a:noFill/>
      </xdr:spPr>
    </xdr:pic>
    <xdr:clientData/>
  </xdr:twoCellAnchor>
  <xdr:twoCellAnchor editAs="oneCell">
    <xdr:from>
      <xdr:col>8</xdr:col>
      <xdr:colOff>0</xdr:colOff>
      <xdr:row>10</xdr:row>
      <xdr:rowOff>0</xdr:rowOff>
    </xdr:from>
    <xdr:to>
      <xdr:col>8</xdr:col>
      <xdr:colOff>304800</xdr:colOff>
      <xdr:row>11</xdr:row>
      <xdr:rowOff>121920</xdr:rowOff>
    </xdr:to>
    <xdr:pic>
      <xdr:nvPicPr>
        <xdr:cNvPr id="24" name="Picture 9" descr="C:\Users\Images\up_down.jpg">
          <a:hlinkClick xmlns:r="http://schemas.openxmlformats.org/officeDocument/2006/relationships" r:id="rId9"/>
        </xdr:cNvPr>
        <xdr:cNvPicPr>
          <a:picLocks noChangeAspect="1" noChangeArrowheads="1"/>
        </xdr:cNvPicPr>
      </xdr:nvPicPr>
      <xdr:blipFill>
        <a:blip xmlns:r="http://schemas.openxmlformats.org/officeDocument/2006/relationships" r:link="rId2" cstate="print"/>
        <a:srcRect/>
        <a:stretch>
          <a:fillRect/>
        </a:stretch>
      </xdr:blipFill>
      <xdr:spPr bwMode="auto">
        <a:xfrm>
          <a:off x="7056120" y="1097280"/>
          <a:ext cx="304800" cy="304800"/>
        </a:xfrm>
        <a:prstGeom prst="rect">
          <a:avLst/>
        </a:prstGeom>
        <a:noFill/>
      </xdr:spPr>
    </xdr:pic>
    <xdr:clientData/>
  </xdr:twoCellAnchor>
  <xdr:twoCellAnchor editAs="oneCell">
    <xdr:from>
      <xdr:col>9</xdr:col>
      <xdr:colOff>0</xdr:colOff>
      <xdr:row>10</xdr:row>
      <xdr:rowOff>0</xdr:rowOff>
    </xdr:from>
    <xdr:to>
      <xdr:col>9</xdr:col>
      <xdr:colOff>304800</xdr:colOff>
      <xdr:row>11</xdr:row>
      <xdr:rowOff>121920</xdr:rowOff>
    </xdr:to>
    <xdr:pic>
      <xdr:nvPicPr>
        <xdr:cNvPr id="25" name="Picture 10" descr="C:\Users\Images\up_down.jpg">
          <a:hlinkClick xmlns:r="http://schemas.openxmlformats.org/officeDocument/2006/relationships" r:id="rId10"/>
        </xdr:cNvPr>
        <xdr:cNvPicPr>
          <a:picLocks noChangeAspect="1" noChangeArrowheads="1"/>
        </xdr:cNvPicPr>
      </xdr:nvPicPr>
      <xdr:blipFill>
        <a:blip xmlns:r="http://schemas.openxmlformats.org/officeDocument/2006/relationships" r:link="rId2" cstate="print"/>
        <a:srcRect/>
        <a:stretch>
          <a:fillRect/>
        </a:stretch>
      </xdr:blipFill>
      <xdr:spPr bwMode="auto">
        <a:xfrm>
          <a:off x="7772400" y="1097280"/>
          <a:ext cx="304800" cy="304800"/>
        </a:xfrm>
        <a:prstGeom prst="rect">
          <a:avLst/>
        </a:prstGeom>
        <a:noFill/>
      </xdr:spPr>
    </xdr:pic>
    <xdr:clientData/>
  </xdr:twoCellAnchor>
  <xdr:twoCellAnchor editAs="oneCell">
    <xdr:from>
      <xdr:col>10</xdr:col>
      <xdr:colOff>0</xdr:colOff>
      <xdr:row>10</xdr:row>
      <xdr:rowOff>0</xdr:rowOff>
    </xdr:from>
    <xdr:to>
      <xdr:col>10</xdr:col>
      <xdr:colOff>304800</xdr:colOff>
      <xdr:row>11</xdr:row>
      <xdr:rowOff>121920</xdr:rowOff>
    </xdr:to>
    <xdr:pic>
      <xdr:nvPicPr>
        <xdr:cNvPr id="26" name="Picture 11" descr="C:\Users\Images\up_down.jpg">
          <a:hlinkClick xmlns:r="http://schemas.openxmlformats.org/officeDocument/2006/relationships" r:id="rId11"/>
        </xdr:cNvPr>
        <xdr:cNvPicPr>
          <a:picLocks noChangeAspect="1" noChangeArrowheads="1"/>
        </xdr:cNvPicPr>
      </xdr:nvPicPr>
      <xdr:blipFill>
        <a:blip xmlns:r="http://schemas.openxmlformats.org/officeDocument/2006/relationships" r:link="rId2" cstate="print"/>
        <a:srcRect/>
        <a:stretch>
          <a:fillRect/>
        </a:stretch>
      </xdr:blipFill>
      <xdr:spPr bwMode="auto">
        <a:xfrm>
          <a:off x="8839200" y="1097280"/>
          <a:ext cx="304800" cy="304800"/>
        </a:xfrm>
        <a:prstGeom prst="rect">
          <a:avLst/>
        </a:prstGeom>
        <a:noFill/>
      </xdr:spPr>
    </xdr:pic>
    <xdr:clientData/>
  </xdr:twoCellAnchor>
  <xdr:twoCellAnchor editAs="oneCell">
    <xdr:from>
      <xdr:col>11</xdr:col>
      <xdr:colOff>0</xdr:colOff>
      <xdr:row>10</xdr:row>
      <xdr:rowOff>0</xdr:rowOff>
    </xdr:from>
    <xdr:to>
      <xdr:col>11</xdr:col>
      <xdr:colOff>304800</xdr:colOff>
      <xdr:row>11</xdr:row>
      <xdr:rowOff>121920</xdr:rowOff>
    </xdr:to>
    <xdr:pic>
      <xdr:nvPicPr>
        <xdr:cNvPr id="27" name="Picture 12" descr="C:\Users\Images\up_down.jpg">
          <a:hlinkClick xmlns:r="http://schemas.openxmlformats.org/officeDocument/2006/relationships" r:id="rId12"/>
        </xdr:cNvPr>
        <xdr:cNvPicPr>
          <a:picLocks noChangeAspect="1" noChangeArrowheads="1"/>
        </xdr:cNvPicPr>
      </xdr:nvPicPr>
      <xdr:blipFill>
        <a:blip xmlns:r="http://schemas.openxmlformats.org/officeDocument/2006/relationships" r:link="rId2" cstate="print"/>
        <a:srcRect/>
        <a:stretch>
          <a:fillRect/>
        </a:stretch>
      </xdr:blipFill>
      <xdr:spPr bwMode="auto">
        <a:xfrm>
          <a:off x="9685020" y="1097280"/>
          <a:ext cx="304800" cy="304800"/>
        </a:xfrm>
        <a:prstGeom prst="rect">
          <a:avLst/>
        </a:prstGeom>
        <a:noFill/>
      </xdr:spPr>
    </xdr:pic>
    <xdr:clientData/>
  </xdr:twoCellAnchor>
  <xdr:twoCellAnchor editAs="oneCell">
    <xdr:from>
      <xdr:col>12</xdr:col>
      <xdr:colOff>0</xdr:colOff>
      <xdr:row>10</xdr:row>
      <xdr:rowOff>0</xdr:rowOff>
    </xdr:from>
    <xdr:to>
      <xdr:col>12</xdr:col>
      <xdr:colOff>304800</xdr:colOff>
      <xdr:row>11</xdr:row>
      <xdr:rowOff>121920</xdr:rowOff>
    </xdr:to>
    <xdr:pic>
      <xdr:nvPicPr>
        <xdr:cNvPr id="28" name="Picture 13" descr="C:\Users\Images\up_down.jpg">
          <a:hlinkClick xmlns:r="http://schemas.openxmlformats.org/officeDocument/2006/relationships" r:id="rId13"/>
        </xdr:cNvPr>
        <xdr:cNvPicPr>
          <a:picLocks noChangeAspect="1" noChangeArrowheads="1"/>
        </xdr:cNvPicPr>
      </xdr:nvPicPr>
      <xdr:blipFill>
        <a:blip xmlns:r="http://schemas.openxmlformats.org/officeDocument/2006/relationships" r:link="rId2" cstate="print"/>
        <a:srcRect/>
        <a:stretch>
          <a:fillRect/>
        </a:stretch>
      </xdr:blipFill>
      <xdr:spPr bwMode="auto">
        <a:xfrm>
          <a:off x="10728960" y="1097280"/>
          <a:ext cx="304800" cy="304800"/>
        </a:xfrm>
        <a:prstGeom prst="rect">
          <a:avLst/>
        </a:prstGeom>
        <a:noFill/>
      </xdr:spPr>
    </xdr:pic>
    <xdr:clientData/>
  </xdr:twoCellAnchor>
  <xdr:twoCellAnchor editAs="oneCell">
    <xdr:from>
      <xdr:col>13</xdr:col>
      <xdr:colOff>0</xdr:colOff>
      <xdr:row>10</xdr:row>
      <xdr:rowOff>0</xdr:rowOff>
    </xdr:from>
    <xdr:to>
      <xdr:col>13</xdr:col>
      <xdr:colOff>304800</xdr:colOff>
      <xdr:row>11</xdr:row>
      <xdr:rowOff>121920</xdr:rowOff>
    </xdr:to>
    <xdr:pic>
      <xdr:nvPicPr>
        <xdr:cNvPr id="29" name="Picture 14" descr="C:\Users\Images\up_down.jpg">
          <a:hlinkClick xmlns:r="http://schemas.openxmlformats.org/officeDocument/2006/relationships" r:id="rId14"/>
        </xdr:cNvPr>
        <xdr:cNvPicPr>
          <a:picLocks noChangeAspect="1" noChangeArrowheads="1"/>
        </xdr:cNvPicPr>
      </xdr:nvPicPr>
      <xdr:blipFill>
        <a:blip xmlns:r="http://schemas.openxmlformats.org/officeDocument/2006/relationships" r:link="rId2" cstate="print"/>
        <a:srcRect/>
        <a:stretch>
          <a:fillRect/>
        </a:stretch>
      </xdr:blipFill>
      <xdr:spPr bwMode="auto">
        <a:xfrm>
          <a:off x="11750040" y="1097280"/>
          <a:ext cx="304800" cy="304800"/>
        </a:xfrm>
        <a:prstGeom prst="rect">
          <a:avLst/>
        </a:prstGeom>
        <a:noFill/>
      </xdr:spPr>
    </xdr:pic>
    <xdr:clientData/>
  </xdr:twoCellAnchor>
  <xdr:twoCellAnchor editAs="oneCell">
    <xdr:from>
      <xdr:col>14</xdr:col>
      <xdr:colOff>0</xdr:colOff>
      <xdr:row>10</xdr:row>
      <xdr:rowOff>0</xdr:rowOff>
    </xdr:from>
    <xdr:to>
      <xdr:col>14</xdr:col>
      <xdr:colOff>304800</xdr:colOff>
      <xdr:row>11</xdr:row>
      <xdr:rowOff>121920</xdr:rowOff>
    </xdr:to>
    <xdr:pic>
      <xdr:nvPicPr>
        <xdr:cNvPr id="30" name="Picture 15" descr="C:\Users\Images\up_down.jpg">
          <a:hlinkClick xmlns:r="http://schemas.openxmlformats.org/officeDocument/2006/relationships" r:id="rId15"/>
        </xdr:cNvPr>
        <xdr:cNvPicPr>
          <a:picLocks noChangeAspect="1" noChangeArrowheads="1"/>
        </xdr:cNvPicPr>
      </xdr:nvPicPr>
      <xdr:blipFill>
        <a:blip xmlns:r="http://schemas.openxmlformats.org/officeDocument/2006/relationships" r:link="rId2" cstate="print"/>
        <a:srcRect/>
        <a:stretch>
          <a:fillRect/>
        </a:stretch>
      </xdr:blipFill>
      <xdr:spPr bwMode="auto">
        <a:xfrm>
          <a:off x="12550140" y="1097280"/>
          <a:ext cx="304800" cy="304800"/>
        </a:xfrm>
        <a:prstGeom prst="rect">
          <a:avLst/>
        </a:prstGeom>
        <a:noFill/>
      </xdr:spPr>
    </xdr:pic>
    <xdr:clientData/>
  </xdr:twoCellAnchor>
  <xdr:twoCellAnchor editAs="oneCell">
    <xdr:from>
      <xdr:col>15</xdr:col>
      <xdr:colOff>0</xdr:colOff>
      <xdr:row>10</xdr:row>
      <xdr:rowOff>0</xdr:rowOff>
    </xdr:from>
    <xdr:to>
      <xdr:col>15</xdr:col>
      <xdr:colOff>304800</xdr:colOff>
      <xdr:row>11</xdr:row>
      <xdr:rowOff>121920</xdr:rowOff>
    </xdr:to>
    <xdr:pic>
      <xdr:nvPicPr>
        <xdr:cNvPr id="31" name="Picture 16" descr="C:\Users\Images\up_down.jpg">
          <a:hlinkClick xmlns:r="http://schemas.openxmlformats.org/officeDocument/2006/relationships" r:id="rId16"/>
        </xdr:cNvPr>
        <xdr:cNvPicPr>
          <a:picLocks noChangeAspect="1" noChangeArrowheads="1"/>
        </xdr:cNvPicPr>
      </xdr:nvPicPr>
      <xdr:blipFill>
        <a:blip xmlns:r="http://schemas.openxmlformats.org/officeDocument/2006/relationships" r:link="rId2" cstate="print"/>
        <a:srcRect/>
        <a:stretch>
          <a:fillRect/>
        </a:stretch>
      </xdr:blipFill>
      <xdr:spPr bwMode="auto">
        <a:xfrm>
          <a:off x="13441680" y="1097280"/>
          <a:ext cx="304800" cy="304800"/>
        </a:xfrm>
        <a:prstGeom prst="rect">
          <a:avLst/>
        </a:prstGeom>
        <a:noFill/>
      </xdr:spPr>
    </xdr:pic>
    <xdr:clientData/>
  </xdr:twoCellAnchor>
  <xdr:twoCellAnchor editAs="oneCell">
    <xdr:from>
      <xdr:col>1</xdr:col>
      <xdr:colOff>0</xdr:colOff>
      <xdr:row>10</xdr:row>
      <xdr:rowOff>0</xdr:rowOff>
    </xdr:from>
    <xdr:to>
      <xdr:col>1</xdr:col>
      <xdr:colOff>304800</xdr:colOff>
      <xdr:row>11</xdr:row>
      <xdr:rowOff>114300</xdr:rowOff>
    </xdr:to>
    <xdr:pic>
      <xdr:nvPicPr>
        <xdr:cNvPr id="32" name="Picture 2"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586740" y="2171700"/>
          <a:ext cx="304800" cy="274320"/>
        </a:xfrm>
        <a:prstGeom prst="rect">
          <a:avLst/>
        </a:prstGeom>
        <a:noFill/>
      </xdr:spPr>
    </xdr:pic>
    <xdr:clientData/>
  </xdr:twoCellAnchor>
  <xdr:twoCellAnchor editAs="oneCell">
    <xdr:from>
      <xdr:col>2</xdr:col>
      <xdr:colOff>0</xdr:colOff>
      <xdr:row>10</xdr:row>
      <xdr:rowOff>0</xdr:rowOff>
    </xdr:from>
    <xdr:to>
      <xdr:col>2</xdr:col>
      <xdr:colOff>304800</xdr:colOff>
      <xdr:row>11</xdr:row>
      <xdr:rowOff>114300</xdr:rowOff>
    </xdr:to>
    <xdr:pic>
      <xdr:nvPicPr>
        <xdr:cNvPr id="33" name="Picture 3" descr="C:\Users\Images\up_down.jpg">
          <a:hlinkClick xmlns:r="http://schemas.openxmlformats.org/officeDocument/2006/relationships" r:id="rId3"/>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74320"/>
        </a:xfrm>
        <a:prstGeom prst="rect">
          <a:avLst/>
        </a:prstGeom>
        <a:noFill/>
      </xdr:spPr>
    </xdr:pic>
    <xdr:clientData/>
  </xdr:twoCellAnchor>
  <xdr:twoCellAnchor editAs="oneCell">
    <xdr:from>
      <xdr:col>3</xdr:col>
      <xdr:colOff>0</xdr:colOff>
      <xdr:row>10</xdr:row>
      <xdr:rowOff>0</xdr:rowOff>
    </xdr:from>
    <xdr:to>
      <xdr:col>3</xdr:col>
      <xdr:colOff>304800</xdr:colOff>
      <xdr:row>11</xdr:row>
      <xdr:rowOff>114300</xdr:rowOff>
    </xdr:to>
    <xdr:pic>
      <xdr:nvPicPr>
        <xdr:cNvPr id="34" name="Picture 4" descr="C:\Users\Images\up_down.jpg">
          <a:hlinkClick xmlns:r="http://schemas.openxmlformats.org/officeDocument/2006/relationships" r:id="rId4"/>
        </xdr:cNvPr>
        <xdr:cNvPicPr>
          <a:picLocks noChangeAspect="1" noChangeArrowheads="1"/>
        </xdr:cNvPicPr>
      </xdr:nvPicPr>
      <xdr:blipFill>
        <a:blip xmlns:r="http://schemas.openxmlformats.org/officeDocument/2006/relationships" r:link="rId2" cstate="print"/>
        <a:srcRect/>
        <a:stretch>
          <a:fillRect/>
        </a:stretch>
      </xdr:blipFill>
      <xdr:spPr bwMode="auto">
        <a:xfrm>
          <a:off x="2537460" y="2171700"/>
          <a:ext cx="304800" cy="274320"/>
        </a:xfrm>
        <a:prstGeom prst="rect">
          <a:avLst/>
        </a:prstGeom>
        <a:noFill/>
      </xdr:spPr>
    </xdr:pic>
    <xdr:clientData/>
  </xdr:twoCellAnchor>
  <xdr:twoCellAnchor editAs="oneCell">
    <xdr:from>
      <xdr:col>4</xdr:col>
      <xdr:colOff>0</xdr:colOff>
      <xdr:row>10</xdr:row>
      <xdr:rowOff>0</xdr:rowOff>
    </xdr:from>
    <xdr:to>
      <xdr:col>4</xdr:col>
      <xdr:colOff>304800</xdr:colOff>
      <xdr:row>11</xdr:row>
      <xdr:rowOff>114300</xdr:rowOff>
    </xdr:to>
    <xdr:pic>
      <xdr:nvPicPr>
        <xdr:cNvPr id="35" name="Picture 5" descr="C:\Users\Images\up_down.jpg">
          <a:hlinkClick xmlns:r="http://schemas.openxmlformats.org/officeDocument/2006/relationships" r:id="rId5"/>
        </xdr:cNvPr>
        <xdr:cNvPicPr>
          <a:picLocks noChangeAspect="1" noChangeArrowheads="1"/>
        </xdr:cNvPicPr>
      </xdr:nvPicPr>
      <xdr:blipFill>
        <a:blip xmlns:r="http://schemas.openxmlformats.org/officeDocument/2006/relationships" r:link="rId2" cstate="print"/>
        <a:srcRect/>
        <a:stretch>
          <a:fillRect/>
        </a:stretch>
      </xdr:blipFill>
      <xdr:spPr bwMode="auto">
        <a:xfrm>
          <a:off x="3573780" y="2171700"/>
          <a:ext cx="304800" cy="274320"/>
        </a:xfrm>
        <a:prstGeom prst="rect">
          <a:avLst/>
        </a:prstGeom>
        <a:noFill/>
      </xdr:spPr>
    </xdr:pic>
    <xdr:clientData/>
  </xdr:twoCellAnchor>
  <xdr:twoCellAnchor editAs="oneCell">
    <xdr:from>
      <xdr:col>5</xdr:col>
      <xdr:colOff>0</xdr:colOff>
      <xdr:row>10</xdr:row>
      <xdr:rowOff>0</xdr:rowOff>
    </xdr:from>
    <xdr:to>
      <xdr:col>5</xdr:col>
      <xdr:colOff>304800</xdr:colOff>
      <xdr:row>11</xdr:row>
      <xdr:rowOff>114300</xdr:rowOff>
    </xdr:to>
    <xdr:pic>
      <xdr:nvPicPr>
        <xdr:cNvPr id="36" name="Picture 6" descr="C:\Users\Images\up_down.jpg">
          <a:hlinkClick xmlns:r="http://schemas.openxmlformats.org/officeDocument/2006/relationships" r:id="rId6"/>
        </xdr:cNvPr>
        <xdr:cNvPicPr>
          <a:picLocks noChangeAspect="1" noChangeArrowheads="1"/>
        </xdr:cNvPicPr>
      </xdr:nvPicPr>
      <xdr:blipFill>
        <a:blip xmlns:r="http://schemas.openxmlformats.org/officeDocument/2006/relationships" r:link="rId2" cstate="print"/>
        <a:srcRect/>
        <a:stretch>
          <a:fillRect/>
        </a:stretch>
      </xdr:blipFill>
      <xdr:spPr bwMode="auto">
        <a:xfrm>
          <a:off x="4168140" y="2171700"/>
          <a:ext cx="304800" cy="274320"/>
        </a:xfrm>
        <a:prstGeom prst="rect">
          <a:avLst/>
        </a:prstGeom>
        <a:noFill/>
      </xdr:spPr>
    </xdr:pic>
    <xdr:clientData/>
  </xdr:twoCellAnchor>
  <xdr:twoCellAnchor editAs="oneCell">
    <xdr:from>
      <xdr:col>6</xdr:col>
      <xdr:colOff>0</xdr:colOff>
      <xdr:row>10</xdr:row>
      <xdr:rowOff>0</xdr:rowOff>
    </xdr:from>
    <xdr:to>
      <xdr:col>6</xdr:col>
      <xdr:colOff>304800</xdr:colOff>
      <xdr:row>11</xdr:row>
      <xdr:rowOff>114300</xdr:rowOff>
    </xdr:to>
    <xdr:pic>
      <xdr:nvPicPr>
        <xdr:cNvPr id="37" name="Picture 7" descr="C:\Users\Images\up_down.jpg">
          <a:hlinkClick xmlns:r="http://schemas.openxmlformats.org/officeDocument/2006/relationships" r:id="rId7"/>
        </xdr:cNvPr>
        <xdr:cNvPicPr>
          <a:picLocks noChangeAspect="1" noChangeArrowheads="1"/>
        </xdr:cNvPicPr>
      </xdr:nvPicPr>
      <xdr:blipFill>
        <a:blip xmlns:r="http://schemas.openxmlformats.org/officeDocument/2006/relationships" r:link="rId2" cstate="print"/>
        <a:srcRect/>
        <a:stretch>
          <a:fillRect/>
        </a:stretch>
      </xdr:blipFill>
      <xdr:spPr bwMode="auto">
        <a:xfrm>
          <a:off x="4671060" y="2171700"/>
          <a:ext cx="304800" cy="274320"/>
        </a:xfrm>
        <a:prstGeom prst="rect">
          <a:avLst/>
        </a:prstGeom>
        <a:noFill/>
      </xdr:spPr>
    </xdr:pic>
    <xdr:clientData/>
  </xdr:twoCellAnchor>
  <xdr:twoCellAnchor editAs="oneCell">
    <xdr:from>
      <xdr:col>7</xdr:col>
      <xdr:colOff>0</xdr:colOff>
      <xdr:row>10</xdr:row>
      <xdr:rowOff>0</xdr:rowOff>
    </xdr:from>
    <xdr:to>
      <xdr:col>7</xdr:col>
      <xdr:colOff>304800</xdr:colOff>
      <xdr:row>11</xdr:row>
      <xdr:rowOff>114300</xdr:rowOff>
    </xdr:to>
    <xdr:pic>
      <xdr:nvPicPr>
        <xdr:cNvPr id="38" name="Picture 8" descr="C:\Users\Images\up_down.jpg">
          <a:hlinkClick xmlns:r="http://schemas.openxmlformats.org/officeDocument/2006/relationships" r:id="rId8"/>
        </xdr:cNvPr>
        <xdr:cNvPicPr>
          <a:picLocks noChangeAspect="1" noChangeArrowheads="1"/>
        </xdr:cNvPicPr>
      </xdr:nvPicPr>
      <xdr:blipFill>
        <a:blip xmlns:r="http://schemas.openxmlformats.org/officeDocument/2006/relationships" r:link="rId2" cstate="print"/>
        <a:srcRect/>
        <a:stretch>
          <a:fillRect/>
        </a:stretch>
      </xdr:blipFill>
      <xdr:spPr bwMode="auto">
        <a:xfrm>
          <a:off x="5181600" y="2171700"/>
          <a:ext cx="304800" cy="274320"/>
        </a:xfrm>
        <a:prstGeom prst="rect">
          <a:avLst/>
        </a:prstGeom>
        <a:noFill/>
      </xdr:spPr>
    </xdr:pic>
    <xdr:clientData/>
  </xdr:twoCellAnchor>
  <xdr:twoCellAnchor editAs="oneCell">
    <xdr:from>
      <xdr:col>8</xdr:col>
      <xdr:colOff>0</xdr:colOff>
      <xdr:row>10</xdr:row>
      <xdr:rowOff>0</xdr:rowOff>
    </xdr:from>
    <xdr:to>
      <xdr:col>8</xdr:col>
      <xdr:colOff>304800</xdr:colOff>
      <xdr:row>11</xdr:row>
      <xdr:rowOff>114300</xdr:rowOff>
    </xdr:to>
    <xdr:pic>
      <xdr:nvPicPr>
        <xdr:cNvPr id="39" name="Picture 9" descr="C:\Users\Images\up_down.jpg">
          <a:hlinkClick xmlns:r="http://schemas.openxmlformats.org/officeDocument/2006/relationships" r:id="rId9"/>
        </xdr:cNvPr>
        <xdr:cNvPicPr>
          <a:picLocks noChangeAspect="1" noChangeArrowheads="1"/>
        </xdr:cNvPicPr>
      </xdr:nvPicPr>
      <xdr:blipFill>
        <a:blip xmlns:r="http://schemas.openxmlformats.org/officeDocument/2006/relationships" r:link="rId2" cstate="print"/>
        <a:srcRect/>
        <a:stretch>
          <a:fillRect/>
        </a:stretch>
      </xdr:blipFill>
      <xdr:spPr bwMode="auto">
        <a:xfrm>
          <a:off x="5661660" y="2171700"/>
          <a:ext cx="304800" cy="274320"/>
        </a:xfrm>
        <a:prstGeom prst="rect">
          <a:avLst/>
        </a:prstGeom>
        <a:noFill/>
      </xdr:spPr>
    </xdr:pic>
    <xdr:clientData/>
  </xdr:twoCellAnchor>
  <xdr:twoCellAnchor editAs="oneCell">
    <xdr:from>
      <xdr:col>9</xdr:col>
      <xdr:colOff>0</xdr:colOff>
      <xdr:row>10</xdr:row>
      <xdr:rowOff>0</xdr:rowOff>
    </xdr:from>
    <xdr:to>
      <xdr:col>9</xdr:col>
      <xdr:colOff>304800</xdr:colOff>
      <xdr:row>11</xdr:row>
      <xdr:rowOff>114300</xdr:rowOff>
    </xdr:to>
    <xdr:pic>
      <xdr:nvPicPr>
        <xdr:cNvPr id="40" name="Picture 10" descr="C:\Users\Images\up_down.jpg">
          <a:hlinkClick xmlns:r="http://schemas.openxmlformats.org/officeDocument/2006/relationships" r:id="rId10"/>
        </xdr:cNvPr>
        <xdr:cNvPicPr>
          <a:picLocks noChangeAspect="1" noChangeArrowheads="1"/>
        </xdr:cNvPicPr>
      </xdr:nvPicPr>
      <xdr:blipFill>
        <a:blip xmlns:r="http://schemas.openxmlformats.org/officeDocument/2006/relationships" r:link="rId2" cstate="print"/>
        <a:srcRect/>
        <a:stretch>
          <a:fillRect/>
        </a:stretch>
      </xdr:blipFill>
      <xdr:spPr bwMode="auto">
        <a:xfrm>
          <a:off x="6111240" y="2171700"/>
          <a:ext cx="304800" cy="274320"/>
        </a:xfrm>
        <a:prstGeom prst="rect">
          <a:avLst/>
        </a:prstGeom>
        <a:noFill/>
      </xdr:spPr>
    </xdr:pic>
    <xdr:clientData/>
  </xdr:twoCellAnchor>
  <xdr:twoCellAnchor editAs="oneCell">
    <xdr:from>
      <xdr:col>10</xdr:col>
      <xdr:colOff>0</xdr:colOff>
      <xdr:row>10</xdr:row>
      <xdr:rowOff>0</xdr:rowOff>
    </xdr:from>
    <xdr:to>
      <xdr:col>10</xdr:col>
      <xdr:colOff>304800</xdr:colOff>
      <xdr:row>11</xdr:row>
      <xdr:rowOff>114300</xdr:rowOff>
    </xdr:to>
    <xdr:pic>
      <xdr:nvPicPr>
        <xdr:cNvPr id="41" name="Picture 11" descr="C:\Users\Images\up_down.jpg">
          <a:hlinkClick xmlns:r="http://schemas.openxmlformats.org/officeDocument/2006/relationships" r:id="rId11"/>
        </xdr:cNvPr>
        <xdr:cNvPicPr>
          <a:picLocks noChangeAspect="1" noChangeArrowheads="1"/>
        </xdr:cNvPicPr>
      </xdr:nvPicPr>
      <xdr:blipFill>
        <a:blip xmlns:r="http://schemas.openxmlformats.org/officeDocument/2006/relationships" r:link="rId2" cstate="print"/>
        <a:srcRect/>
        <a:stretch>
          <a:fillRect/>
        </a:stretch>
      </xdr:blipFill>
      <xdr:spPr bwMode="auto">
        <a:xfrm>
          <a:off x="6568440" y="2171700"/>
          <a:ext cx="304800" cy="274320"/>
        </a:xfrm>
        <a:prstGeom prst="rect">
          <a:avLst/>
        </a:prstGeom>
        <a:noFill/>
      </xdr:spPr>
    </xdr:pic>
    <xdr:clientData/>
  </xdr:twoCellAnchor>
  <xdr:twoCellAnchor editAs="oneCell">
    <xdr:from>
      <xdr:col>11</xdr:col>
      <xdr:colOff>0</xdr:colOff>
      <xdr:row>10</xdr:row>
      <xdr:rowOff>0</xdr:rowOff>
    </xdr:from>
    <xdr:to>
      <xdr:col>11</xdr:col>
      <xdr:colOff>304800</xdr:colOff>
      <xdr:row>11</xdr:row>
      <xdr:rowOff>114300</xdr:rowOff>
    </xdr:to>
    <xdr:pic>
      <xdr:nvPicPr>
        <xdr:cNvPr id="42" name="Picture 12" descr="C:\Users\Images\up_down.jpg">
          <a:hlinkClick xmlns:r="http://schemas.openxmlformats.org/officeDocument/2006/relationships" r:id="rId12"/>
        </xdr:cNvPr>
        <xdr:cNvPicPr>
          <a:picLocks noChangeAspect="1" noChangeArrowheads="1"/>
        </xdr:cNvPicPr>
      </xdr:nvPicPr>
      <xdr:blipFill>
        <a:blip xmlns:r="http://schemas.openxmlformats.org/officeDocument/2006/relationships" r:link="rId2" cstate="print"/>
        <a:srcRect/>
        <a:stretch>
          <a:fillRect/>
        </a:stretch>
      </xdr:blipFill>
      <xdr:spPr bwMode="auto">
        <a:xfrm>
          <a:off x="7056120" y="2171700"/>
          <a:ext cx="304800" cy="274320"/>
        </a:xfrm>
        <a:prstGeom prst="rect">
          <a:avLst/>
        </a:prstGeom>
        <a:noFill/>
      </xdr:spPr>
    </xdr:pic>
    <xdr:clientData/>
  </xdr:twoCellAnchor>
  <xdr:twoCellAnchor editAs="oneCell">
    <xdr:from>
      <xdr:col>12</xdr:col>
      <xdr:colOff>0</xdr:colOff>
      <xdr:row>10</xdr:row>
      <xdr:rowOff>0</xdr:rowOff>
    </xdr:from>
    <xdr:to>
      <xdr:col>12</xdr:col>
      <xdr:colOff>304800</xdr:colOff>
      <xdr:row>11</xdr:row>
      <xdr:rowOff>114300</xdr:rowOff>
    </xdr:to>
    <xdr:pic>
      <xdr:nvPicPr>
        <xdr:cNvPr id="43" name="Picture 13" descr="C:\Users\Images\up_down.jpg">
          <a:hlinkClick xmlns:r="http://schemas.openxmlformats.org/officeDocument/2006/relationships" r:id="rId13"/>
        </xdr:cNvPr>
        <xdr:cNvPicPr>
          <a:picLocks noChangeAspect="1" noChangeArrowheads="1"/>
        </xdr:cNvPicPr>
      </xdr:nvPicPr>
      <xdr:blipFill>
        <a:blip xmlns:r="http://schemas.openxmlformats.org/officeDocument/2006/relationships" r:link="rId2" cstate="print"/>
        <a:srcRect/>
        <a:stretch>
          <a:fillRect/>
        </a:stretch>
      </xdr:blipFill>
      <xdr:spPr bwMode="auto">
        <a:xfrm>
          <a:off x="7612380" y="2171700"/>
          <a:ext cx="304800" cy="274320"/>
        </a:xfrm>
        <a:prstGeom prst="rect">
          <a:avLst/>
        </a:prstGeom>
        <a:noFill/>
      </xdr:spPr>
    </xdr:pic>
    <xdr:clientData/>
  </xdr:twoCellAnchor>
  <xdr:twoCellAnchor editAs="oneCell">
    <xdr:from>
      <xdr:col>13</xdr:col>
      <xdr:colOff>0</xdr:colOff>
      <xdr:row>10</xdr:row>
      <xdr:rowOff>0</xdr:rowOff>
    </xdr:from>
    <xdr:to>
      <xdr:col>13</xdr:col>
      <xdr:colOff>304800</xdr:colOff>
      <xdr:row>11</xdr:row>
      <xdr:rowOff>114300</xdr:rowOff>
    </xdr:to>
    <xdr:pic>
      <xdr:nvPicPr>
        <xdr:cNvPr id="44" name="Picture 14" descr="C:\Users\Images\up_down.jpg">
          <a:hlinkClick xmlns:r="http://schemas.openxmlformats.org/officeDocument/2006/relationships" r:id="rId14"/>
        </xdr:cNvPr>
        <xdr:cNvPicPr>
          <a:picLocks noChangeAspect="1" noChangeArrowheads="1"/>
        </xdr:cNvPicPr>
      </xdr:nvPicPr>
      <xdr:blipFill>
        <a:blip xmlns:r="http://schemas.openxmlformats.org/officeDocument/2006/relationships" r:link="rId2" cstate="print"/>
        <a:srcRect/>
        <a:stretch>
          <a:fillRect/>
        </a:stretch>
      </xdr:blipFill>
      <xdr:spPr bwMode="auto">
        <a:xfrm>
          <a:off x="8252460" y="2171700"/>
          <a:ext cx="304800" cy="274320"/>
        </a:xfrm>
        <a:prstGeom prst="rect">
          <a:avLst/>
        </a:prstGeom>
        <a:noFill/>
      </xdr:spPr>
    </xdr:pic>
    <xdr:clientData/>
  </xdr:twoCellAnchor>
  <xdr:twoCellAnchor editAs="oneCell">
    <xdr:from>
      <xdr:col>14</xdr:col>
      <xdr:colOff>0</xdr:colOff>
      <xdr:row>10</xdr:row>
      <xdr:rowOff>0</xdr:rowOff>
    </xdr:from>
    <xdr:to>
      <xdr:col>14</xdr:col>
      <xdr:colOff>304800</xdr:colOff>
      <xdr:row>11</xdr:row>
      <xdr:rowOff>114300</xdr:rowOff>
    </xdr:to>
    <xdr:pic>
      <xdr:nvPicPr>
        <xdr:cNvPr id="45" name="Picture 15" descr="C:\Users\Images\up_down.jpg">
          <a:hlinkClick xmlns:r="http://schemas.openxmlformats.org/officeDocument/2006/relationships" r:id="rId15"/>
        </xdr:cNvPr>
        <xdr:cNvPicPr>
          <a:picLocks noChangeAspect="1" noChangeArrowheads="1"/>
        </xdr:cNvPicPr>
      </xdr:nvPicPr>
      <xdr:blipFill>
        <a:blip xmlns:r="http://schemas.openxmlformats.org/officeDocument/2006/relationships" r:link="rId2" cstate="print"/>
        <a:srcRect/>
        <a:stretch>
          <a:fillRect/>
        </a:stretch>
      </xdr:blipFill>
      <xdr:spPr bwMode="auto">
        <a:xfrm>
          <a:off x="9037320" y="2171700"/>
          <a:ext cx="304800" cy="274320"/>
        </a:xfrm>
        <a:prstGeom prst="rect">
          <a:avLst/>
        </a:prstGeom>
        <a:noFill/>
      </xdr:spPr>
    </xdr:pic>
    <xdr:clientData/>
  </xdr:twoCellAnchor>
  <xdr:twoCellAnchor editAs="oneCell">
    <xdr:from>
      <xdr:col>15</xdr:col>
      <xdr:colOff>0</xdr:colOff>
      <xdr:row>10</xdr:row>
      <xdr:rowOff>0</xdr:rowOff>
    </xdr:from>
    <xdr:to>
      <xdr:col>15</xdr:col>
      <xdr:colOff>304800</xdr:colOff>
      <xdr:row>11</xdr:row>
      <xdr:rowOff>114300</xdr:rowOff>
    </xdr:to>
    <xdr:pic>
      <xdr:nvPicPr>
        <xdr:cNvPr id="46" name="Picture 16" descr="C:\Users\Images\up_down.jpg">
          <a:hlinkClick xmlns:r="http://schemas.openxmlformats.org/officeDocument/2006/relationships" r:id="rId16"/>
        </xdr:cNvPr>
        <xdr:cNvPicPr>
          <a:picLocks noChangeAspect="1" noChangeArrowheads="1"/>
        </xdr:cNvPicPr>
      </xdr:nvPicPr>
      <xdr:blipFill>
        <a:blip xmlns:r="http://schemas.openxmlformats.org/officeDocument/2006/relationships" r:link="rId2" cstate="print"/>
        <a:srcRect/>
        <a:stretch>
          <a:fillRect/>
        </a:stretch>
      </xdr:blipFill>
      <xdr:spPr bwMode="auto">
        <a:xfrm>
          <a:off x="9822180" y="2171700"/>
          <a:ext cx="304800" cy="274320"/>
        </a:xfrm>
        <a:prstGeom prst="rect">
          <a:avLst/>
        </a:prstGeom>
        <a:noFill/>
      </xdr:spPr>
    </xdr:pic>
    <xdr:clientData/>
  </xdr:twoCellAnchor>
  <xdr:twoCellAnchor editAs="oneCell">
    <xdr:from>
      <xdr:col>1</xdr:col>
      <xdr:colOff>0</xdr:colOff>
      <xdr:row>10</xdr:row>
      <xdr:rowOff>0</xdr:rowOff>
    </xdr:from>
    <xdr:to>
      <xdr:col>1</xdr:col>
      <xdr:colOff>304800</xdr:colOff>
      <xdr:row>11</xdr:row>
      <xdr:rowOff>121920</xdr:rowOff>
    </xdr:to>
    <xdr:pic>
      <xdr:nvPicPr>
        <xdr:cNvPr id="47" name="Picture 2"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586740" y="2171700"/>
          <a:ext cx="304800" cy="281940"/>
        </a:xfrm>
        <a:prstGeom prst="rect">
          <a:avLst/>
        </a:prstGeom>
        <a:noFill/>
      </xdr:spPr>
    </xdr:pic>
    <xdr:clientData/>
  </xdr:twoCellAnchor>
  <xdr:twoCellAnchor editAs="oneCell">
    <xdr:from>
      <xdr:col>2</xdr:col>
      <xdr:colOff>0</xdr:colOff>
      <xdr:row>10</xdr:row>
      <xdr:rowOff>0</xdr:rowOff>
    </xdr:from>
    <xdr:to>
      <xdr:col>2</xdr:col>
      <xdr:colOff>304800</xdr:colOff>
      <xdr:row>11</xdr:row>
      <xdr:rowOff>121920</xdr:rowOff>
    </xdr:to>
    <xdr:pic>
      <xdr:nvPicPr>
        <xdr:cNvPr id="48" name="Picture 3" descr="C:\Users\Images\up_down.jpg">
          <a:hlinkClick xmlns:r="http://schemas.openxmlformats.org/officeDocument/2006/relationships" r:id="rId3"/>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81940"/>
        </a:xfrm>
        <a:prstGeom prst="rect">
          <a:avLst/>
        </a:prstGeom>
        <a:noFill/>
      </xdr:spPr>
    </xdr:pic>
    <xdr:clientData/>
  </xdr:twoCellAnchor>
  <xdr:twoCellAnchor editAs="oneCell">
    <xdr:from>
      <xdr:col>3</xdr:col>
      <xdr:colOff>0</xdr:colOff>
      <xdr:row>10</xdr:row>
      <xdr:rowOff>0</xdr:rowOff>
    </xdr:from>
    <xdr:to>
      <xdr:col>3</xdr:col>
      <xdr:colOff>304800</xdr:colOff>
      <xdr:row>11</xdr:row>
      <xdr:rowOff>121920</xdr:rowOff>
    </xdr:to>
    <xdr:pic>
      <xdr:nvPicPr>
        <xdr:cNvPr id="49" name="Picture 4" descr="C:\Users\Images\up_down.jpg">
          <a:hlinkClick xmlns:r="http://schemas.openxmlformats.org/officeDocument/2006/relationships" r:id="rId4"/>
        </xdr:cNvPr>
        <xdr:cNvPicPr>
          <a:picLocks noChangeAspect="1" noChangeArrowheads="1"/>
        </xdr:cNvPicPr>
      </xdr:nvPicPr>
      <xdr:blipFill>
        <a:blip xmlns:r="http://schemas.openxmlformats.org/officeDocument/2006/relationships" r:link="rId2" cstate="print"/>
        <a:srcRect/>
        <a:stretch>
          <a:fillRect/>
        </a:stretch>
      </xdr:blipFill>
      <xdr:spPr bwMode="auto">
        <a:xfrm>
          <a:off x="2537460" y="2171700"/>
          <a:ext cx="304800" cy="281940"/>
        </a:xfrm>
        <a:prstGeom prst="rect">
          <a:avLst/>
        </a:prstGeom>
        <a:noFill/>
      </xdr:spPr>
    </xdr:pic>
    <xdr:clientData/>
  </xdr:twoCellAnchor>
  <xdr:twoCellAnchor editAs="oneCell">
    <xdr:from>
      <xdr:col>4</xdr:col>
      <xdr:colOff>0</xdr:colOff>
      <xdr:row>10</xdr:row>
      <xdr:rowOff>0</xdr:rowOff>
    </xdr:from>
    <xdr:to>
      <xdr:col>4</xdr:col>
      <xdr:colOff>304800</xdr:colOff>
      <xdr:row>11</xdr:row>
      <xdr:rowOff>121920</xdr:rowOff>
    </xdr:to>
    <xdr:pic>
      <xdr:nvPicPr>
        <xdr:cNvPr id="50" name="Picture 5" descr="C:\Users\Images\up_down.jpg">
          <a:hlinkClick xmlns:r="http://schemas.openxmlformats.org/officeDocument/2006/relationships" r:id="rId5"/>
        </xdr:cNvPr>
        <xdr:cNvPicPr>
          <a:picLocks noChangeAspect="1" noChangeArrowheads="1"/>
        </xdr:cNvPicPr>
      </xdr:nvPicPr>
      <xdr:blipFill>
        <a:blip xmlns:r="http://schemas.openxmlformats.org/officeDocument/2006/relationships" r:link="rId2" cstate="print"/>
        <a:srcRect/>
        <a:stretch>
          <a:fillRect/>
        </a:stretch>
      </xdr:blipFill>
      <xdr:spPr bwMode="auto">
        <a:xfrm>
          <a:off x="3573780" y="2171700"/>
          <a:ext cx="304800" cy="281940"/>
        </a:xfrm>
        <a:prstGeom prst="rect">
          <a:avLst/>
        </a:prstGeom>
        <a:noFill/>
      </xdr:spPr>
    </xdr:pic>
    <xdr:clientData/>
  </xdr:twoCellAnchor>
  <xdr:twoCellAnchor editAs="oneCell">
    <xdr:from>
      <xdr:col>5</xdr:col>
      <xdr:colOff>0</xdr:colOff>
      <xdr:row>10</xdr:row>
      <xdr:rowOff>0</xdr:rowOff>
    </xdr:from>
    <xdr:to>
      <xdr:col>5</xdr:col>
      <xdr:colOff>304800</xdr:colOff>
      <xdr:row>11</xdr:row>
      <xdr:rowOff>121920</xdr:rowOff>
    </xdr:to>
    <xdr:pic>
      <xdr:nvPicPr>
        <xdr:cNvPr id="51" name="Picture 6" descr="C:\Users\Images\up_down.jpg">
          <a:hlinkClick xmlns:r="http://schemas.openxmlformats.org/officeDocument/2006/relationships" r:id="rId6"/>
        </xdr:cNvPr>
        <xdr:cNvPicPr>
          <a:picLocks noChangeAspect="1" noChangeArrowheads="1"/>
        </xdr:cNvPicPr>
      </xdr:nvPicPr>
      <xdr:blipFill>
        <a:blip xmlns:r="http://schemas.openxmlformats.org/officeDocument/2006/relationships" r:link="rId2" cstate="print"/>
        <a:srcRect/>
        <a:stretch>
          <a:fillRect/>
        </a:stretch>
      </xdr:blipFill>
      <xdr:spPr bwMode="auto">
        <a:xfrm>
          <a:off x="4168140" y="2171700"/>
          <a:ext cx="304800" cy="281940"/>
        </a:xfrm>
        <a:prstGeom prst="rect">
          <a:avLst/>
        </a:prstGeom>
        <a:noFill/>
      </xdr:spPr>
    </xdr:pic>
    <xdr:clientData/>
  </xdr:twoCellAnchor>
  <xdr:twoCellAnchor editAs="oneCell">
    <xdr:from>
      <xdr:col>6</xdr:col>
      <xdr:colOff>0</xdr:colOff>
      <xdr:row>10</xdr:row>
      <xdr:rowOff>0</xdr:rowOff>
    </xdr:from>
    <xdr:to>
      <xdr:col>6</xdr:col>
      <xdr:colOff>304800</xdr:colOff>
      <xdr:row>11</xdr:row>
      <xdr:rowOff>121920</xdr:rowOff>
    </xdr:to>
    <xdr:pic>
      <xdr:nvPicPr>
        <xdr:cNvPr id="52" name="Picture 7" descr="C:\Users\Images\up_down.jpg">
          <a:hlinkClick xmlns:r="http://schemas.openxmlformats.org/officeDocument/2006/relationships" r:id="rId7"/>
        </xdr:cNvPr>
        <xdr:cNvPicPr>
          <a:picLocks noChangeAspect="1" noChangeArrowheads="1"/>
        </xdr:cNvPicPr>
      </xdr:nvPicPr>
      <xdr:blipFill>
        <a:blip xmlns:r="http://schemas.openxmlformats.org/officeDocument/2006/relationships" r:link="rId2" cstate="print"/>
        <a:srcRect/>
        <a:stretch>
          <a:fillRect/>
        </a:stretch>
      </xdr:blipFill>
      <xdr:spPr bwMode="auto">
        <a:xfrm>
          <a:off x="4671060" y="2171700"/>
          <a:ext cx="304800" cy="281940"/>
        </a:xfrm>
        <a:prstGeom prst="rect">
          <a:avLst/>
        </a:prstGeom>
        <a:noFill/>
      </xdr:spPr>
    </xdr:pic>
    <xdr:clientData/>
  </xdr:twoCellAnchor>
  <xdr:twoCellAnchor editAs="oneCell">
    <xdr:from>
      <xdr:col>7</xdr:col>
      <xdr:colOff>0</xdr:colOff>
      <xdr:row>10</xdr:row>
      <xdr:rowOff>0</xdr:rowOff>
    </xdr:from>
    <xdr:to>
      <xdr:col>7</xdr:col>
      <xdr:colOff>304800</xdr:colOff>
      <xdr:row>11</xdr:row>
      <xdr:rowOff>121920</xdr:rowOff>
    </xdr:to>
    <xdr:pic>
      <xdr:nvPicPr>
        <xdr:cNvPr id="53" name="Picture 8" descr="C:\Users\Images\up_down.jpg">
          <a:hlinkClick xmlns:r="http://schemas.openxmlformats.org/officeDocument/2006/relationships" r:id="rId8"/>
        </xdr:cNvPr>
        <xdr:cNvPicPr>
          <a:picLocks noChangeAspect="1" noChangeArrowheads="1"/>
        </xdr:cNvPicPr>
      </xdr:nvPicPr>
      <xdr:blipFill>
        <a:blip xmlns:r="http://schemas.openxmlformats.org/officeDocument/2006/relationships" r:link="rId2" cstate="print"/>
        <a:srcRect/>
        <a:stretch>
          <a:fillRect/>
        </a:stretch>
      </xdr:blipFill>
      <xdr:spPr bwMode="auto">
        <a:xfrm>
          <a:off x="5181600" y="2171700"/>
          <a:ext cx="304800" cy="281940"/>
        </a:xfrm>
        <a:prstGeom prst="rect">
          <a:avLst/>
        </a:prstGeom>
        <a:noFill/>
      </xdr:spPr>
    </xdr:pic>
    <xdr:clientData/>
  </xdr:twoCellAnchor>
  <xdr:twoCellAnchor editAs="oneCell">
    <xdr:from>
      <xdr:col>8</xdr:col>
      <xdr:colOff>0</xdr:colOff>
      <xdr:row>10</xdr:row>
      <xdr:rowOff>0</xdr:rowOff>
    </xdr:from>
    <xdr:to>
      <xdr:col>8</xdr:col>
      <xdr:colOff>304800</xdr:colOff>
      <xdr:row>11</xdr:row>
      <xdr:rowOff>121920</xdr:rowOff>
    </xdr:to>
    <xdr:pic>
      <xdr:nvPicPr>
        <xdr:cNvPr id="54" name="Picture 9" descr="C:\Users\Images\up_down.jpg">
          <a:hlinkClick xmlns:r="http://schemas.openxmlformats.org/officeDocument/2006/relationships" r:id="rId9"/>
        </xdr:cNvPr>
        <xdr:cNvPicPr>
          <a:picLocks noChangeAspect="1" noChangeArrowheads="1"/>
        </xdr:cNvPicPr>
      </xdr:nvPicPr>
      <xdr:blipFill>
        <a:blip xmlns:r="http://schemas.openxmlformats.org/officeDocument/2006/relationships" r:link="rId2" cstate="print"/>
        <a:srcRect/>
        <a:stretch>
          <a:fillRect/>
        </a:stretch>
      </xdr:blipFill>
      <xdr:spPr bwMode="auto">
        <a:xfrm>
          <a:off x="5661660" y="2171700"/>
          <a:ext cx="304800" cy="281940"/>
        </a:xfrm>
        <a:prstGeom prst="rect">
          <a:avLst/>
        </a:prstGeom>
        <a:noFill/>
      </xdr:spPr>
    </xdr:pic>
    <xdr:clientData/>
  </xdr:twoCellAnchor>
  <xdr:twoCellAnchor editAs="oneCell">
    <xdr:from>
      <xdr:col>9</xdr:col>
      <xdr:colOff>0</xdr:colOff>
      <xdr:row>10</xdr:row>
      <xdr:rowOff>0</xdr:rowOff>
    </xdr:from>
    <xdr:to>
      <xdr:col>9</xdr:col>
      <xdr:colOff>304800</xdr:colOff>
      <xdr:row>11</xdr:row>
      <xdr:rowOff>121920</xdr:rowOff>
    </xdr:to>
    <xdr:pic>
      <xdr:nvPicPr>
        <xdr:cNvPr id="55" name="Picture 10" descr="C:\Users\Images\up_down.jpg">
          <a:hlinkClick xmlns:r="http://schemas.openxmlformats.org/officeDocument/2006/relationships" r:id="rId10"/>
        </xdr:cNvPr>
        <xdr:cNvPicPr>
          <a:picLocks noChangeAspect="1" noChangeArrowheads="1"/>
        </xdr:cNvPicPr>
      </xdr:nvPicPr>
      <xdr:blipFill>
        <a:blip xmlns:r="http://schemas.openxmlformats.org/officeDocument/2006/relationships" r:link="rId2" cstate="print"/>
        <a:srcRect/>
        <a:stretch>
          <a:fillRect/>
        </a:stretch>
      </xdr:blipFill>
      <xdr:spPr bwMode="auto">
        <a:xfrm>
          <a:off x="6111240" y="2171700"/>
          <a:ext cx="304800" cy="281940"/>
        </a:xfrm>
        <a:prstGeom prst="rect">
          <a:avLst/>
        </a:prstGeom>
        <a:noFill/>
      </xdr:spPr>
    </xdr:pic>
    <xdr:clientData/>
  </xdr:twoCellAnchor>
  <xdr:twoCellAnchor editAs="oneCell">
    <xdr:from>
      <xdr:col>10</xdr:col>
      <xdr:colOff>0</xdr:colOff>
      <xdr:row>10</xdr:row>
      <xdr:rowOff>0</xdr:rowOff>
    </xdr:from>
    <xdr:to>
      <xdr:col>10</xdr:col>
      <xdr:colOff>304800</xdr:colOff>
      <xdr:row>11</xdr:row>
      <xdr:rowOff>121920</xdr:rowOff>
    </xdr:to>
    <xdr:pic>
      <xdr:nvPicPr>
        <xdr:cNvPr id="56" name="Picture 11" descr="C:\Users\Images\up_down.jpg">
          <a:hlinkClick xmlns:r="http://schemas.openxmlformats.org/officeDocument/2006/relationships" r:id="rId11"/>
        </xdr:cNvPr>
        <xdr:cNvPicPr>
          <a:picLocks noChangeAspect="1" noChangeArrowheads="1"/>
        </xdr:cNvPicPr>
      </xdr:nvPicPr>
      <xdr:blipFill>
        <a:blip xmlns:r="http://schemas.openxmlformats.org/officeDocument/2006/relationships" r:link="rId2" cstate="print"/>
        <a:srcRect/>
        <a:stretch>
          <a:fillRect/>
        </a:stretch>
      </xdr:blipFill>
      <xdr:spPr bwMode="auto">
        <a:xfrm>
          <a:off x="6568440" y="2171700"/>
          <a:ext cx="304800" cy="281940"/>
        </a:xfrm>
        <a:prstGeom prst="rect">
          <a:avLst/>
        </a:prstGeom>
        <a:noFill/>
      </xdr:spPr>
    </xdr:pic>
    <xdr:clientData/>
  </xdr:twoCellAnchor>
  <xdr:twoCellAnchor editAs="oneCell">
    <xdr:from>
      <xdr:col>11</xdr:col>
      <xdr:colOff>0</xdr:colOff>
      <xdr:row>10</xdr:row>
      <xdr:rowOff>0</xdr:rowOff>
    </xdr:from>
    <xdr:to>
      <xdr:col>11</xdr:col>
      <xdr:colOff>304800</xdr:colOff>
      <xdr:row>11</xdr:row>
      <xdr:rowOff>121920</xdr:rowOff>
    </xdr:to>
    <xdr:pic>
      <xdr:nvPicPr>
        <xdr:cNvPr id="57" name="Picture 12" descr="C:\Users\Images\up_down.jpg">
          <a:hlinkClick xmlns:r="http://schemas.openxmlformats.org/officeDocument/2006/relationships" r:id="rId12"/>
        </xdr:cNvPr>
        <xdr:cNvPicPr>
          <a:picLocks noChangeAspect="1" noChangeArrowheads="1"/>
        </xdr:cNvPicPr>
      </xdr:nvPicPr>
      <xdr:blipFill>
        <a:blip xmlns:r="http://schemas.openxmlformats.org/officeDocument/2006/relationships" r:link="rId2" cstate="print"/>
        <a:srcRect/>
        <a:stretch>
          <a:fillRect/>
        </a:stretch>
      </xdr:blipFill>
      <xdr:spPr bwMode="auto">
        <a:xfrm>
          <a:off x="7056120" y="2171700"/>
          <a:ext cx="304800" cy="281940"/>
        </a:xfrm>
        <a:prstGeom prst="rect">
          <a:avLst/>
        </a:prstGeom>
        <a:noFill/>
      </xdr:spPr>
    </xdr:pic>
    <xdr:clientData/>
  </xdr:twoCellAnchor>
  <xdr:twoCellAnchor editAs="oneCell">
    <xdr:from>
      <xdr:col>12</xdr:col>
      <xdr:colOff>0</xdr:colOff>
      <xdr:row>10</xdr:row>
      <xdr:rowOff>0</xdr:rowOff>
    </xdr:from>
    <xdr:to>
      <xdr:col>12</xdr:col>
      <xdr:colOff>304800</xdr:colOff>
      <xdr:row>11</xdr:row>
      <xdr:rowOff>121920</xdr:rowOff>
    </xdr:to>
    <xdr:pic>
      <xdr:nvPicPr>
        <xdr:cNvPr id="58" name="Picture 13" descr="C:\Users\Images\up_down.jpg">
          <a:hlinkClick xmlns:r="http://schemas.openxmlformats.org/officeDocument/2006/relationships" r:id="rId13"/>
        </xdr:cNvPr>
        <xdr:cNvPicPr>
          <a:picLocks noChangeAspect="1" noChangeArrowheads="1"/>
        </xdr:cNvPicPr>
      </xdr:nvPicPr>
      <xdr:blipFill>
        <a:blip xmlns:r="http://schemas.openxmlformats.org/officeDocument/2006/relationships" r:link="rId2" cstate="print"/>
        <a:srcRect/>
        <a:stretch>
          <a:fillRect/>
        </a:stretch>
      </xdr:blipFill>
      <xdr:spPr bwMode="auto">
        <a:xfrm>
          <a:off x="7612380" y="2171700"/>
          <a:ext cx="304800" cy="281940"/>
        </a:xfrm>
        <a:prstGeom prst="rect">
          <a:avLst/>
        </a:prstGeom>
        <a:noFill/>
      </xdr:spPr>
    </xdr:pic>
    <xdr:clientData/>
  </xdr:twoCellAnchor>
  <xdr:twoCellAnchor editAs="oneCell">
    <xdr:from>
      <xdr:col>13</xdr:col>
      <xdr:colOff>0</xdr:colOff>
      <xdr:row>10</xdr:row>
      <xdr:rowOff>0</xdr:rowOff>
    </xdr:from>
    <xdr:to>
      <xdr:col>13</xdr:col>
      <xdr:colOff>304800</xdr:colOff>
      <xdr:row>11</xdr:row>
      <xdr:rowOff>121920</xdr:rowOff>
    </xdr:to>
    <xdr:pic>
      <xdr:nvPicPr>
        <xdr:cNvPr id="59" name="Picture 14" descr="C:\Users\Images\up_down.jpg">
          <a:hlinkClick xmlns:r="http://schemas.openxmlformats.org/officeDocument/2006/relationships" r:id="rId14"/>
        </xdr:cNvPr>
        <xdr:cNvPicPr>
          <a:picLocks noChangeAspect="1" noChangeArrowheads="1"/>
        </xdr:cNvPicPr>
      </xdr:nvPicPr>
      <xdr:blipFill>
        <a:blip xmlns:r="http://schemas.openxmlformats.org/officeDocument/2006/relationships" r:link="rId2" cstate="print"/>
        <a:srcRect/>
        <a:stretch>
          <a:fillRect/>
        </a:stretch>
      </xdr:blipFill>
      <xdr:spPr bwMode="auto">
        <a:xfrm>
          <a:off x="8252460" y="2171700"/>
          <a:ext cx="304800" cy="281940"/>
        </a:xfrm>
        <a:prstGeom prst="rect">
          <a:avLst/>
        </a:prstGeom>
        <a:noFill/>
      </xdr:spPr>
    </xdr:pic>
    <xdr:clientData/>
  </xdr:twoCellAnchor>
  <xdr:twoCellAnchor editAs="oneCell">
    <xdr:from>
      <xdr:col>14</xdr:col>
      <xdr:colOff>0</xdr:colOff>
      <xdr:row>10</xdr:row>
      <xdr:rowOff>0</xdr:rowOff>
    </xdr:from>
    <xdr:to>
      <xdr:col>14</xdr:col>
      <xdr:colOff>304800</xdr:colOff>
      <xdr:row>11</xdr:row>
      <xdr:rowOff>121920</xdr:rowOff>
    </xdr:to>
    <xdr:pic>
      <xdr:nvPicPr>
        <xdr:cNvPr id="60" name="Picture 15" descr="C:\Users\Images\up_down.jpg">
          <a:hlinkClick xmlns:r="http://schemas.openxmlformats.org/officeDocument/2006/relationships" r:id="rId15"/>
        </xdr:cNvPr>
        <xdr:cNvPicPr>
          <a:picLocks noChangeAspect="1" noChangeArrowheads="1"/>
        </xdr:cNvPicPr>
      </xdr:nvPicPr>
      <xdr:blipFill>
        <a:blip xmlns:r="http://schemas.openxmlformats.org/officeDocument/2006/relationships" r:link="rId2" cstate="print"/>
        <a:srcRect/>
        <a:stretch>
          <a:fillRect/>
        </a:stretch>
      </xdr:blipFill>
      <xdr:spPr bwMode="auto">
        <a:xfrm>
          <a:off x="9037320" y="2171700"/>
          <a:ext cx="304800" cy="281940"/>
        </a:xfrm>
        <a:prstGeom prst="rect">
          <a:avLst/>
        </a:prstGeom>
        <a:noFill/>
      </xdr:spPr>
    </xdr:pic>
    <xdr:clientData/>
  </xdr:twoCellAnchor>
  <xdr:twoCellAnchor editAs="oneCell">
    <xdr:from>
      <xdr:col>15</xdr:col>
      <xdr:colOff>0</xdr:colOff>
      <xdr:row>10</xdr:row>
      <xdr:rowOff>0</xdr:rowOff>
    </xdr:from>
    <xdr:to>
      <xdr:col>15</xdr:col>
      <xdr:colOff>304800</xdr:colOff>
      <xdr:row>11</xdr:row>
      <xdr:rowOff>121920</xdr:rowOff>
    </xdr:to>
    <xdr:pic>
      <xdr:nvPicPr>
        <xdr:cNvPr id="61" name="Picture 16" descr="C:\Users\Images\up_down.jpg">
          <a:hlinkClick xmlns:r="http://schemas.openxmlformats.org/officeDocument/2006/relationships" r:id="rId16"/>
        </xdr:cNvPr>
        <xdr:cNvPicPr>
          <a:picLocks noChangeAspect="1" noChangeArrowheads="1"/>
        </xdr:cNvPicPr>
      </xdr:nvPicPr>
      <xdr:blipFill>
        <a:blip xmlns:r="http://schemas.openxmlformats.org/officeDocument/2006/relationships" r:link="rId2" cstate="print"/>
        <a:srcRect/>
        <a:stretch>
          <a:fillRect/>
        </a:stretch>
      </xdr:blipFill>
      <xdr:spPr bwMode="auto">
        <a:xfrm>
          <a:off x="9822180" y="2171700"/>
          <a:ext cx="304800" cy="28194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14</xdr:row>
      <xdr:rowOff>0</xdr:rowOff>
    </xdr:from>
    <xdr:to>
      <xdr:col>2</xdr:col>
      <xdr:colOff>304800</xdr:colOff>
      <xdr:row>15</xdr:row>
      <xdr:rowOff>114300</xdr:rowOff>
    </xdr:to>
    <xdr:pic>
      <xdr:nvPicPr>
        <xdr:cNvPr id="2" name="Picture 3"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74320"/>
        </a:xfrm>
        <a:prstGeom prst="rect">
          <a:avLst/>
        </a:prstGeom>
        <a:noFill/>
      </xdr:spPr>
    </xdr:pic>
    <xdr:clientData/>
  </xdr:twoCellAnchor>
  <xdr:twoCellAnchor editAs="oneCell">
    <xdr:from>
      <xdr:col>2</xdr:col>
      <xdr:colOff>0</xdr:colOff>
      <xdr:row>14</xdr:row>
      <xdr:rowOff>0</xdr:rowOff>
    </xdr:from>
    <xdr:to>
      <xdr:col>2</xdr:col>
      <xdr:colOff>304800</xdr:colOff>
      <xdr:row>15</xdr:row>
      <xdr:rowOff>121920</xdr:rowOff>
    </xdr:to>
    <xdr:pic>
      <xdr:nvPicPr>
        <xdr:cNvPr id="3" name="Picture 3"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81940"/>
        </a:xfrm>
        <a:prstGeom prst="rect">
          <a:avLst/>
        </a:prstGeom>
        <a:noFill/>
      </xdr:spPr>
    </xdr:pic>
    <xdr:clientData/>
  </xdr:twoCellAnchor>
  <xdr:twoCellAnchor editAs="oneCell">
    <xdr:from>
      <xdr:col>2</xdr:col>
      <xdr:colOff>0</xdr:colOff>
      <xdr:row>14</xdr:row>
      <xdr:rowOff>0</xdr:rowOff>
    </xdr:from>
    <xdr:to>
      <xdr:col>2</xdr:col>
      <xdr:colOff>304800</xdr:colOff>
      <xdr:row>15</xdr:row>
      <xdr:rowOff>114300</xdr:rowOff>
    </xdr:to>
    <xdr:pic>
      <xdr:nvPicPr>
        <xdr:cNvPr id="4" name="Picture 3"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74320"/>
        </a:xfrm>
        <a:prstGeom prst="rect">
          <a:avLst/>
        </a:prstGeom>
        <a:noFill/>
      </xdr:spPr>
    </xdr:pic>
    <xdr:clientData/>
  </xdr:twoCellAnchor>
  <xdr:twoCellAnchor editAs="oneCell">
    <xdr:from>
      <xdr:col>2</xdr:col>
      <xdr:colOff>0</xdr:colOff>
      <xdr:row>14</xdr:row>
      <xdr:rowOff>0</xdr:rowOff>
    </xdr:from>
    <xdr:to>
      <xdr:col>2</xdr:col>
      <xdr:colOff>304800</xdr:colOff>
      <xdr:row>15</xdr:row>
      <xdr:rowOff>121920</xdr:rowOff>
    </xdr:to>
    <xdr:pic>
      <xdr:nvPicPr>
        <xdr:cNvPr id="5" name="Picture 3" descr="C:\Users\Images\up_down.jpg">
          <a:hlinkClick xmlns:r="http://schemas.openxmlformats.org/officeDocument/2006/relationships" r:id="rId1"/>
        </xdr:cNvPr>
        <xdr:cNvPicPr>
          <a:picLocks noChangeAspect="1" noChangeArrowheads="1"/>
        </xdr:cNvPicPr>
      </xdr:nvPicPr>
      <xdr:blipFill>
        <a:blip xmlns:r="http://schemas.openxmlformats.org/officeDocument/2006/relationships" r:link="rId2" cstate="print"/>
        <a:srcRect/>
        <a:stretch>
          <a:fillRect/>
        </a:stretch>
      </xdr:blipFill>
      <xdr:spPr bwMode="auto">
        <a:xfrm>
          <a:off x="1714500" y="2171700"/>
          <a:ext cx="304800" cy="28194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RECTOR%20SCHOOL%20EDUCATION,%20JAMMU/2019-20(MDM%20SCHEME)/12-06-2019(DELHI)/MDM%20Final(03-06-2019)/SPD%20MDM%20STATE%20PLAN%20--%20(03-06-2019)%20BARAKHAMB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st-Page"/>
      <sheetName val="Contents"/>
      <sheetName val="Sheet1"/>
      <sheetName val="AT-1-Gen_Info "/>
      <sheetName val="AT-2-S1 BUDGET"/>
      <sheetName val="AT_2A_fundflow"/>
      <sheetName val="AT-3"/>
      <sheetName val="AT3A_cvrg(Insti)_PY"/>
      <sheetName val="AT3B_cvrg(Insti)_UPY "/>
      <sheetName val="AT3C_cvrg(Insti)_UPY "/>
      <sheetName val="enrolment vs availed_PY"/>
      <sheetName val="enrolment vs availed_UPY"/>
      <sheetName val="AT-4B"/>
      <sheetName val="T5_PLAN_vs_PRFM"/>
      <sheetName val="T5A_PLAN_vs_PRFM "/>
      <sheetName val="T5B_PLAN_vs_PRFM  (2)"/>
      <sheetName val="T5C_Drought_PLAN_vs_PRFM "/>
      <sheetName val="T5D_Drought_PLAN_vs_PRFM  "/>
      <sheetName val="T6_FG_py_Utlsn"/>
      <sheetName val="T6A_FG_Upy_Utlsn "/>
      <sheetName val="T6B_Pay_FG_FCI_Pry"/>
      <sheetName val="T6C_Coarse_Grain"/>
      <sheetName val="T7_CC_PY_Utlsn"/>
      <sheetName val="T7ACC_UPY_Utlsn "/>
      <sheetName val="AT-8_Hon_CCH_Pry"/>
      <sheetName val="AT-8A_Hon_CCH_UPry"/>
      <sheetName val="AT9_TA"/>
      <sheetName val="AT10_MME"/>
      <sheetName val="AT10A_"/>
      <sheetName val="AT-10 B"/>
      <sheetName val="AT-10 C"/>
      <sheetName val="AT-10D"/>
      <sheetName val="AT-10 E"/>
      <sheetName val="AT-10 F"/>
      <sheetName val="AT11_KS Year wise"/>
      <sheetName val="AT11A_KS-District wise"/>
      <sheetName val="AT12_KD-New"/>
      <sheetName val="AT12A_KD-Replacement"/>
      <sheetName val="Mode of cooking"/>
      <sheetName val="AT-14"/>
      <sheetName val="AT-14 A"/>
      <sheetName val="AT-15"/>
      <sheetName val="AT-16"/>
      <sheetName val="AT_17_Coverage-RBSK "/>
      <sheetName val="AT18_Details_Community "/>
      <sheetName val="AT_19_Impl_Agency"/>
      <sheetName val="AT_20_CentralCookingagency "/>
      <sheetName val="AT-21"/>
      <sheetName val="AT-22"/>
      <sheetName val="AT-23 MIS"/>
      <sheetName val="AT-23A _AMS"/>
      <sheetName val="AT-24"/>
      <sheetName val="AT-25"/>
      <sheetName val="Sheet1 (2)"/>
      <sheetName val="AT26_NoWD"/>
      <sheetName val="AT26A_NoWD"/>
      <sheetName val="AT27_Req_FG_CA_Pry"/>
      <sheetName val="AT27A_Req_FG_CA_U Pry "/>
      <sheetName val="AT27B_Req_FG_CA_N CLP"/>
      <sheetName val="AT27C_Req_FG_Drought -Pry "/>
      <sheetName val="AT27D_Req_FG_Drought -UPry "/>
      <sheetName val="AT_28_RqmtKitchen"/>
      <sheetName val="AT-28A_RqmtPlinthArea"/>
      <sheetName val="AT-28B_Kitchen repair"/>
      <sheetName val="AT29_Replacement KD "/>
      <sheetName val="AT29_A_Replacement KD"/>
      <sheetName val="AT-30_Coook-cum-Helper"/>
      <sheetName val="AT_31_Budget_provision "/>
      <sheetName val="AT32_Drought Pry Util"/>
      <sheetName val="AT-32A Drought UPry Ut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21">
          <cell r="L21">
            <v>4752.1333333333332</v>
          </cell>
        </row>
        <row r="22">
          <cell r="L22">
            <v>2929</v>
          </cell>
        </row>
        <row r="23">
          <cell r="L23">
            <v>14504.578616352201</v>
          </cell>
        </row>
        <row r="24">
          <cell r="L24">
            <v>10106.979310344828</v>
          </cell>
        </row>
        <row r="25">
          <cell r="L25">
            <v>7070.3796296296296</v>
          </cell>
        </row>
        <row r="26">
          <cell r="L26">
            <v>6593.9505494505493</v>
          </cell>
        </row>
        <row r="27">
          <cell r="L27">
            <v>2246.96875</v>
          </cell>
        </row>
        <row r="28">
          <cell r="L28">
            <v>14177.015706806284</v>
          </cell>
        </row>
        <row r="29">
          <cell r="L29">
            <v>7830.2786885245905</v>
          </cell>
        </row>
        <row r="30">
          <cell r="L30">
            <v>13348.183544303798</v>
          </cell>
        </row>
        <row r="31">
          <cell r="L31">
            <v>2630</v>
          </cell>
        </row>
        <row r="32">
          <cell r="L32">
            <v>3139.3034825870645</v>
          </cell>
        </row>
        <row r="33">
          <cell r="L33">
            <v>204701.78638814346</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17" Type="http://schemas.openxmlformats.org/officeDocument/2006/relationships/hyperlink" Target="javascript:__doPostBack('ctl00$ContentPlaceHolder1$Grd_tot_detail$ctl10$hypOcteber','')" TargetMode="External"/><Relationship Id="rId299" Type="http://schemas.openxmlformats.org/officeDocument/2006/relationships/hyperlink" Target="javascript:__doPostBack('ctl00$ContentPlaceHolder1$Grd_tot_detail$ctl23$hypMarch','')" TargetMode="External"/><Relationship Id="rId21" Type="http://schemas.openxmlformats.org/officeDocument/2006/relationships/hyperlink" Target="javascript:__doPostBack('ctl00$ContentPlaceHolder1$Grd_tot_detail$ctl03$hypAugust','')" TargetMode="External"/><Relationship Id="rId42" Type="http://schemas.openxmlformats.org/officeDocument/2006/relationships/hyperlink" Target="javascript:__doPostBack('ctl00$ContentPlaceHolder1$Grd_tot_detail$ctl05$hypmay','')" TargetMode="External"/><Relationship Id="rId63" Type="http://schemas.openxmlformats.org/officeDocument/2006/relationships/hyperlink" Target="javascript:__doPostBack('ctl00$ContentPlaceHolder1$Grd_tot_detail$ctl06$hypDecember','')" TargetMode="External"/><Relationship Id="rId84" Type="http://schemas.openxmlformats.org/officeDocument/2006/relationships/hyperlink" Target="javascript:__doPostBack('ctl00$ContentPlaceHolder1$Grd_tot_detail$ctl08$hypmay','')" TargetMode="External"/><Relationship Id="rId138" Type="http://schemas.openxmlformats.org/officeDocument/2006/relationships/hyperlink" Target="javascript:__doPostBack('ctl00$ContentPlaceHolder1$Grd_tot_detail$ctl12$lbtnfreezsch','')" TargetMode="External"/><Relationship Id="rId159" Type="http://schemas.openxmlformats.org/officeDocument/2006/relationships/hyperlink" Target="javascript:__doPostBack('ctl00$ContentPlaceHolder1$Grd_tot_detail$ctl13$hypMarch','')" TargetMode="External"/><Relationship Id="rId170" Type="http://schemas.openxmlformats.org/officeDocument/2006/relationships/hyperlink" Target="javascript:__doPostBack('ctl00$ContentPlaceHolder1$Grd_tot_detail$ctl14$hypDecember','')" TargetMode="External"/><Relationship Id="rId191" Type="http://schemas.openxmlformats.org/officeDocument/2006/relationships/hyperlink" Target="javascript:__doPostBack('ctl00$ContentPlaceHolder1$Grd_tot_detail$ctl16$hypmay','')" TargetMode="External"/><Relationship Id="rId205" Type="http://schemas.openxmlformats.org/officeDocument/2006/relationships/hyperlink" Target="javascript:__doPostBack('ctl00$ContentPlaceHolder1$Grd_tot_detail$ctl17$hypmay','')" TargetMode="External"/><Relationship Id="rId226" Type="http://schemas.openxmlformats.org/officeDocument/2006/relationships/hyperlink" Target="javascript:__doPostBack('ctl00$ContentPlaceHolder1$Grd_tot_detail$ctl18$hypDecember','')" TargetMode="External"/><Relationship Id="rId247" Type="http://schemas.openxmlformats.org/officeDocument/2006/relationships/hyperlink" Target="javascript:__doPostBack('ctl00$ContentPlaceHolder1$Grd_tot_detail$ctl20$hypmay','')" TargetMode="External"/><Relationship Id="rId107" Type="http://schemas.openxmlformats.org/officeDocument/2006/relationships/hyperlink" Target="javascript:__doPostBack('ctl00$ContentPlaceHolder1$Grd_tot_detail$ctl09$hypFeb','')" TargetMode="External"/><Relationship Id="rId268" Type="http://schemas.openxmlformats.org/officeDocument/2006/relationships/hyperlink" Target="javascript:__doPostBack('ctl00$ContentPlaceHolder1$Grd_tot_detail$ctl21$hypDecember','')" TargetMode="External"/><Relationship Id="rId289" Type="http://schemas.openxmlformats.org/officeDocument/2006/relationships/hyperlink" Target="javascript:__doPostBack('ctl00$ContentPlaceHolder1$Grd_tot_detail$ctl23$hypmay','')" TargetMode="External"/><Relationship Id="rId11" Type="http://schemas.openxmlformats.org/officeDocument/2006/relationships/hyperlink" Target="javascript:__doPostBack('ctl00$ContentPlaceHolder1$Grd_tot_detail$ctl02$hypDecember','')" TargetMode="External"/><Relationship Id="rId32" Type="http://schemas.openxmlformats.org/officeDocument/2006/relationships/hyperlink" Target="javascript:__doPostBack('ctl00$ContentPlaceHolder1$Grd_tot_detail$ctl04$hypmay','')" TargetMode="External"/><Relationship Id="rId53" Type="http://schemas.openxmlformats.org/officeDocument/2006/relationships/hyperlink" Target="javascript:__doPostBack('ctl00$ContentPlaceHolder1$Grd_tot_detail$ctl06$lnkbtn_name','')" TargetMode="External"/><Relationship Id="rId74" Type="http://schemas.openxmlformats.org/officeDocument/2006/relationships/hyperlink" Target="javascript:__doPostBack('ctl00$ContentPlaceHolder1$Grd_tot_detail$ctl07$hypSeptember','')" TargetMode="External"/><Relationship Id="rId128" Type="http://schemas.openxmlformats.org/officeDocument/2006/relationships/hyperlink" Target="javascript:__doPostBack('ctl00$ContentPlaceHolder1$Grd_tot_detail$ctl11$hypjuly','')" TargetMode="External"/><Relationship Id="rId149" Type="http://schemas.openxmlformats.org/officeDocument/2006/relationships/hyperlink" Target="javascript:__doPostBack('ctl00$ContentPlaceHolder1$Grd_tot_detail$ctl13$hypmay','')" TargetMode="External"/><Relationship Id="rId5" Type="http://schemas.openxmlformats.org/officeDocument/2006/relationships/hyperlink" Target="javascript:__doPostBack('ctl00$ContentPlaceHolder1$Grd_tot_detail$ctl02$hypjune','')" TargetMode="External"/><Relationship Id="rId95" Type="http://schemas.openxmlformats.org/officeDocument/2006/relationships/hyperlink" Target="javascript:__doPostBack('ctl00$ContentPlaceHolder1$Grd_tot_detail$ctl09$lnkbtn_name','')" TargetMode="External"/><Relationship Id="rId160" Type="http://schemas.openxmlformats.org/officeDocument/2006/relationships/hyperlink" Target="javascript:__doPostBack('ctl00$ContentPlaceHolder1$Grd_tot_detail$ctl14$lnkbtn_name','')" TargetMode="External"/><Relationship Id="rId181" Type="http://schemas.openxmlformats.org/officeDocument/2006/relationships/hyperlink" Target="javascript:__doPostBack('ctl00$ContentPlaceHolder1$Grd_tot_detail$ctl15$hypSeptember','')" TargetMode="External"/><Relationship Id="rId216" Type="http://schemas.openxmlformats.org/officeDocument/2006/relationships/hyperlink" Target="javascript:__doPostBack('ctl00$ContentPlaceHolder1$Grd_tot_detail$ctl18$lnkbtn_name','')" TargetMode="External"/><Relationship Id="rId237" Type="http://schemas.openxmlformats.org/officeDocument/2006/relationships/hyperlink" Target="javascript:__doPostBack('ctl00$ContentPlaceHolder1$Grd_tot_detail$ctl19$hypSeptember','')" TargetMode="External"/><Relationship Id="rId258" Type="http://schemas.openxmlformats.org/officeDocument/2006/relationships/hyperlink" Target="javascript:__doPostBack('ctl00$ContentPlaceHolder1$Grd_tot_detail$ctl21$lnkbtn_name','')" TargetMode="External"/><Relationship Id="rId279" Type="http://schemas.openxmlformats.org/officeDocument/2006/relationships/hyperlink" Target="javascript:__doPostBack('ctl00$ContentPlaceHolder1$Grd_tot_detail$ctl22$hypSeptember','')" TargetMode="External"/><Relationship Id="rId22" Type="http://schemas.openxmlformats.org/officeDocument/2006/relationships/hyperlink" Target="javascript:__doPostBack('ctl00$ContentPlaceHolder1$Grd_tot_detail$ctl03$hypSeptember','')" TargetMode="External"/><Relationship Id="rId43" Type="http://schemas.openxmlformats.org/officeDocument/2006/relationships/hyperlink" Target="javascript:__doPostBack('ctl00$ContentPlaceHolder1$Grd_tot_detail$ctl05$hypjune','')" TargetMode="External"/><Relationship Id="rId64" Type="http://schemas.openxmlformats.org/officeDocument/2006/relationships/hyperlink" Target="javascript:__doPostBack('ctl00$ContentPlaceHolder1$Grd_tot_detail$ctl06$hypJanuary','')" TargetMode="External"/><Relationship Id="rId118" Type="http://schemas.openxmlformats.org/officeDocument/2006/relationships/hyperlink" Target="javascript:__doPostBack('ctl00$ContentPlaceHolder1$Grd_tot_detail$ctl10$hypNovember','')" TargetMode="External"/><Relationship Id="rId139" Type="http://schemas.openxmlformats.org/officeDocument/2006/relationships/hyperlink" Target="javascript:__doPostBack('ctl00$ContentPlaceHolder1$Grd_tot_detail$ctl12$hypapr','')" TargetMode="External"/><Relationship Id="rId290" Type="http://schemas.openxmlformats.org/officeDocument/2006/relationships/hyperlink" Target="javascript:__doPostBack('ctl00$ContentPlaceHolder1$Grd_tot_detail$ctl23$hypjune','')" TargetMode="External"/><Relationship Id="rId85" Type="http://schemas.openxmlformats.org/officeDocument/2006/relationships/hyperlink" Target="javascript:__doPostBack('ctl00$ContentPlaceHolder1$Grd_tot_detail$ctl08$hypjune','')" TargetMode="External"/><Relationship Id="rId150" Type="http://schemas.openxmlformats.org/officeDocument/2006/relationships/hyperlink" Target="javascript:__doPostBack('ctl00$ContentPlaceHolder1$Grd_tot_detail$ctl13$hypjune','')" TargetMode="External"/><Relationship Id="rId171" Type="http://schemas.openxmlformats.org/officeDocument/2006/relationships/hyperlink" Target="javascript:__doPostBack('ctl00$ContentPlaceHolder1$Grd_tot_detail$ctl14$hypJanuary','')" TargetMode="External"/><Relationship Id="rId192" Type="http://schemas.openxmlformats.org/officeDocument/2006/relationships/hyperlink" Target="javascript:__doPostBack('ctl00$ContentPlaceHolder1$Grd_tot_detail$ctl16$hypjune','')" TargetMode="External"/><Relationship Id="rId206" Type="http://schemas.openxmlformats.org/officeDocument/2006/relationships/hyperlink" Target="javascript:__doPostBack('ctl00$ContentPlaceHolder1$Grd_tot_detail$ctl17$hypjune','')" TargetMode="External"/><Relationship Id="rId227" Type="http://schemas.openxmlformats.org/officeDocument/2006/relationships/hyperlink" Target="javascript:__doPostBack('ctl00$ContentPlaceHolder1$Grd_tot_detail$ctl18$hypJanuary','')" TargetMode="External"/><Relationship Id="rId248" Type="http://schemas.openxmlformats.org/officeDocument/2006/relationships/hyperlink" Target="javascript:__doPostBack('ctl00$ContentPlaceHolder1$Grd_tot_detail$ctl20$hypjune','')" TargetMode="External"/><Relationship Id="rId269" Type="http://schemas.openxmlformats.org/officeDocument/2006/relationships/hyperlink" Target="javascript:__doPostBack('ctl00$ContentPlaceHolder1$Grd_tot_detail$ctl21$hypJanuary','')" TargetMode="External"/><Relationship Id="rId12" Type="http://schemas.openxmlformats.org/officeDocument/2006/relationships/hyperlink" Target="javascript:__doPostBack('ctl00$ContentPlaceHolder1$Grd_tot_detail$ctl02$hypJanuary','')" TargetMode="External"/><Relationship Id="rId33" Type="http://schemas.openxmlformats.org/officeDocument/2006/relationships/hyperlink" Target="javascript:__doPostBack('ctl00$ContentPlaceHolder1$Grd_tot_detail$ctl04$hypjune','')" TargetMode="External"/><Relationship Id="rId108" Type="http://schemas.openxmlformats.org/officeDocument/2006/relationships/hyperlink" Target="javascript:__doPostBack('ctl00$ContentPlaceHolder1$Grd_tot_detail$ctl09$hypMarch','')" TargetMode="External"/><Relationship Id="rId129" Type="http://schemas.openxmlformats.org/officeDocument/2006/relationships/hyperlink" Target="javascript:__doPostBack('ctl00$ContentPlaceHolder1$Grd_tot_detail$ctl11$hypAugust','')" TargetMode="External"/><Relationship Id="rId280" Type="http://schemas.openxmlformats.org/officeDocument/2006/relationships/hyperlink" Target="javascript:__doPostBack('ctl00$ContentPlaceHolder1$Grd_tot_detail$ctl22$hypOcteber','')" TargetMode="External"/><Relationship Id="rId54" Type="http://schemas.openxmlformats.org/officeDocument/2006/relationships/hyperlink" Target="javascript:__doPostBack('ctl00$ContentPlaceHolder1$Grd_tot_detail$ctl06$lbtnfreezsch','')" TargetMode="External"/><Relationship Id="rId75" Type="http://schemas.openxmlformats.org/officeDocument/2006/relationships/hyperlink" Target="javascript:__doPostBack('ctl00$ContentPlaceHolder1$Grd_tot_detail$ctl07$hypOcteber','')" TargetMode="External"/><Relationship Id="rId96" Type="http://schemas.openxmlformats.org/officeDocument/2006/relationships/hyperlink" Target="javascript:__doPostBack('ctl00$ContentPlaceHolder1$Grd_tot_detail$ctl09$lbtnfreezsch','')" TargetMode="External"/><Relationship Id="rId140" Type="http://schemas.openxmlformats.org/officeDocument/2006/relationships/hyperlink" Target="javascript:__doPostBack('ctl00$ContentPlaceHolder1$Grd_tot_detail$ctl12$hypmay','')" TargetMode="External"/><Relationship Id="rId161" Type="http://schemas.openxmlformats.org/officeDocument/2006/relationships/hyperlink" Target="javascript:__doPostBack('ctl00$ContentPlaceHolder1$Grd_tot_detail$ctl14$lbtnfreezsch','')" TargetMode="External"/><Relationship Id="rId182" Type="http://schemas.openxmlformats.org/officeDocument/2006/relationships/hyperlink" Target="javascript:__doPostBack('ctl00$ContentPlaceHolder1$Grd_tot_detail$ctl15$hypOcteber','')" TargetMode="External"/><Relationship Id="rId217" Type="http://schemas.openxmlformats.org/officeDocument/2006/relationships/hyperlink" Target="javascript:__doPostBack('ctl00$ContentPlaceHolder1$Grd_tot_detail$ctl18$lbtnfreezsch','')" TargetMode="External"/><Relationship Id="rId6" Type="http://schemas.openxmlformats.org/officeDocument/2006/relationships/hyperlink" Target="javascript:__doPostBack('ctl00$ContentPlaceHolder1$Grd_tot_detail$ctl02$hypjuly','')" TargetMode="External"/><Relationship Id="rId238" Type="http://schemas.openxmlformats.org/officeDocument/2006/relationships/hyperlink" Target="javascript:__doPostBack('ctl00$ContentPlaceHolder1$Grd_tot_detail$ctl19$hypOcteber','')" TargetMode="External"/><Relationship Id="rId259" Type="http://schemas.openxmlformats.org/officeDocument/2006/relationships/hyperlink" Target="javascript:__doPostBack('ctl00$ContentPlaceHolder1$Grd_tot_detail$ctl21$lbtnfreezsch','')" TargetMode="External"/><Relationship Id="rId23" Type="http://schemas.openxmlformats.org/officeDocument/2006/relationships/hyperlink" Target="javascript:__doPostBack('ctl00$ContentPlaceHolder1$Grd_tot_detail$ctl03$hypOcteber','')" TargetMode="External"/><Relationship Id="rId119" Type="http://schemas.openxmlformats.org/officeDocument/2006/relationships/hyperlink" Target="javascript:__doPostBack('ctl00$ContentPlaceHolder1$Grd_tot_detail$ctl10$hypDecember','')" TargetMode="External"/><Relationship Id="rId270" Type="http://schemas.openxmlformats.org/officeDocument/2006/relationships/hyperlink" Target="javascript:__doPostBack('ctl00$ContentPlaceHolder1$Grd_tot_detail$ctl21$hypFeb','')" TargetMode="External"/><Relationship Id="rId291" Type="http://schemas.openxmlformats.org/officeDocument/2006/relationships/hyperlink" Target="javascript:__doPostBack('ctl00$ContentPlaceHolder1$Grd_tot_detail$ctl23$hypjuly','')" TargetMode="External"/><Relationship Id="rId44" Type="http://schemas.openxmlformats.org/officeDocument/2006/relationships/hyperlink" Target="javascript:__doPostBack('ctl00$ContentPlaceHolder1$Grd_tot_detail$ctl05$hypjuly','')" TargetMode="External"/><Relationship Id="rId65" Type="http://schemas.openxmlformats.org/officeDocument/2006/relationships/hyperlink" Target="javascript:__doPostBack('ctl00$ContentPlaceHolder1$Grd_tot_detail$ctl06$hypFeb','')" TargetMode="External"/><Relationship Id="rId86" Type="http://schemas.openxmlformats.org/officeDocument/2006/relationships/hyperlink" Target="javascript:__doPostBack('ctl00$ContentPlaceHolder1$Grd_tot_detail$ctl08$hypjuly','')" TargetMode="External"/><Relationship Id="rId130" Type="http://schemas.openxmlformats.org/officeDocument/2006/relationships/hyperlink" Target="javascript:__doPostBack('ctl00$ContentPlaceHolder1$Grd_tot_detail$ctl11$hypSeptember','')" TargetMode="External"/><Relationship Id="rId151" Type="http://schemas.openxmlformats.org/officeDocument/2006/relationships/hyperlink" Target="javascript:__doPostBack('ctl00$ContentPlaceHolder1$Grd_tot_detail$ctl13$hypjuly','')" TargetMode="External"/><Relationship Id="rId172" Type="http://schemas.openxmlformats.org/officeDocument/2006/relationships/hyperlink" Target="javascript:__doPostBack('ctl00$ContentPlaceHolder1$Grd_tot_detail$ctl14$hypFeb','')" TargetMode="External"/><Relationship Id="rId193" Type="http://schemas.openxmlformats.org/officeDocument/2006/relationships/hyperlink" Target="javascript:__doPostBack('ctl00$ContentPlaceHolder1$Grd_tot_detail$ctl16$hypjuly','')" TargetMode="External"/><Relationship Id="rId207" Type="http://schemas.openxmlformats.org/officeDocument/2006/relationships/hyperlink" Target="javascript:__doPostBack('ctl00$ContentPlaceHolder1$Grd_tot_detail$ctl17$hypjuly','')" TargetMode="External"/><Relationship Id="rId228" Type="http://schemas.openxmlformats.org/officeDocument/2006/relationships/hyperlink" Target="javascript:__doPostBack('ctl00$ContentPlaceHolder1$Grd_tot_detail$ctl18$hypFeb','')" TargetMode="External"/><Relationship Id="rId249" Type="http://schemas.openxmlformats.org/officeDocument/2006/relationships/hyperlink" Target="javascript:__doPostBack('ctl00$ContentPlaceHolder1$Grd_tot_detail$ctl20$hypjuly','')" TargetMode="External"/><Relationship Id="rId13" Type="http://schemas.openxmlformats.org/officeDocument/2006/relationships/hyperlink" Target="javascript:__doPostBack('ctl00$ContentPlaceHolder1$Grd_tot_detail$ctl02$hypFeb','')" TargetMode="External"/><Relationship Id="rId109" Type="http://schemas.openxmlformats.org/officeDocument/2006/relationships/hyperlink" Target="javascript:__doPostBack('ctl00$ContentPlaceHolder1$Grd_tot_detail$ctl10$lnkbtn_name','')" TargetMode="External"/><Relationship Id="rId260" Type="http://schemas.openxmlformats.org/officeDocument/2006/relationships/hyperlink" Target="javascript:__doPostBack('ctl00$ContentPlaceHolder1$Grd_tot_detail$ctl21$hypapr','')" TargetMode="External"/><Relationship Id="rId281" Type="http://schemas.openxmlformats.org/officeDocument/2006/relationships/hyperlink" Target="javascript:__doPostBack('ctl00$ContentPlaceHolder1$Grd_tot_detail$ctl22$hypNovember','')" TargetMode="External"/><Relationship Id="rId34" Type="http://schemas.openxmlformats.org/officeDocument/2006/relationships/hyperlink" Target="javascript:__doPostBack('ctl00$ContentPlaceHolder1$Grd_tot_detail$ctl04$hypjuly','')" TargetMode="External"/><Relationship Id="rId55" Type="http://schemas.openxmlformats.org/officeDocument/2006/relationships/hyperlink" Target="javascript:__doPostBack('ctl00$ContentPlaceHolder1$Grd_tot_detail$ctl06$hypapr','')" TargetMode="External"/><Relationship Id="rId76" Type="http://schemas.openxmlformats.org/officeDocument/2006/relationships/hyperlink" Target="javascript:__doPostBack('ctl00$ContentPlaceHolder1$Grd_tot_detail$ctl07$hypNovember','')" TargetMode="External"/><Relationship Id="rId97" Type="http://schemas.openxmlformats.org/officeDocument/2006/relationships/hyperlink" Target="javascript:__doPostBack('ctl00$ContentPlaceHolder1$Grd_tot_detail$ctl09$hypapr','')" TargetMode="External"/><Relationship Id="rId120" Type="http://schemas.openxmlformats.org/officeDocument/2006/relationships/hyperlink" Target="javascript:__doPostBack('ctl00$ContentPlaceHolder1$Grd_tot_detail$ctl10$hypJanuary','')" TargetMode="External"/><Relationship Id="rId141" Type="http://schemas.openxmlformats.org/officeDocument/2006/relationships/hyperlink" Target="javascript:__doPostBack('ctl00$ContentPlaceHolder1$Grd_tot_detail$ctl12$hypjune','')" TargetMode="External"/><Relationship Id="rId7" Type="http://schemas.openxmlformats.org/officeDocument/2006/relationships/hyperlink" Target="javascript:__doPostBack('ctl00$ContentPlaceHolder1$Grd_tot_detail$ctl02$hypAugust','')" TargetMode="External"/><Relationship Id="rId162" Type="http://schemas.openxmlformats.org/officeDocument/2006/relationships/hyperlink" Target="javascript:__doPostBack('ctl00$ContentPlaceHolder1$Grd_tot_detail$ctl14$hypapr','')" TargetMode="External"/><Relationship Id="rId183" Type="http://schemas.openxmlformats.org/officeDocument/2006/relationships/hyperlink" Target="javascript:__doPostBack('ctl00$ContentPlaceHolder1$Grd_tot_detail$ctl15$hypNovember','')" TargetMode="External"/><Relationship Id="rId218" Type="http://schemas.openxmlformats.org/officeDocument/2006/relationships/hyperlink" Target="javascript:__doPostBack('ctl00$ContentPlaceHolder1$Grd_tot_detail$ctl18$hypapr','')" TargetMode="External"/><Relationship Id="rId239" Type="http://schemas.openxmlformats.org/officeDocument/2006/relationships/hyperlink" Target="javascript:__doPostBack('ctl00$ContentPlaceHolder1$Grd_tot_detail$ctl19$hypNovember','')" TargetMode="External"/><Relationship Id="rId2" Type="http://schemas.openxmlformats.org/officeDocument/2006/relationships/hyperlink" Target="javascript:__doPostBack('ctl00$ContentPlaceHolder1$Grd_tot_detail$ctl02$lbtnfreezsch','')" TargetMode="External"/><Relationship Id="rId29" Type="http://schemas.openxmlformats.org/officeDocument/2006/relationships/hyperlink" Target="javascript:__doPostBack('ctl00$ContentPlaceHolder1$Grd_tot_detail$ctl04$lnkbtn_name','')" TargetMode="External"/><Relationship Id="rId250" Type="http://schemas.openxmlformats.org/officeDocument/2006/relationships/hyperlink" Target="javascript:__doPostBack('ctl00$ContentPlaceHolder1$Grd_tot_detail$ctl20$hypAugust','')" TargetMode="External"/><Relationship Id="rId255" Type="http://schemas.openxmlformats.org/officeDocument/2006/relationships/hyperlink" Target="javascript:__doPostBack('ctl00$ContentPlaceHolder1$Grd_tot_detail$ctl20$hypJanuary','')" TargetMode="External"/><Relationship Id="rId271" Type="http://schemas.openxmlformats.org/officeDocument/2006/relationships/hyperlink" Target="javascript:__doPostBack('ctl00$ContentPlaceHolder1$Grd_tot_detail$ctl21$hypMarch','')" TargetMode="External"/><Relationship Id="rId276" Type="http://schemas.openxmlformats.org/officeDocument/2006/relationships/hyperlink" Target="javascript:__doPostBack('ctl00$ContentPlaceHolder1$Grd_tot_detail$ctl22$hypjune','')" TargetMode="External"/><Relationship Id="rId292" Type="http://schemas.openxmlformats.org/officeDocument/2006/relationships/hyperlink" Target="javascript:__doPostBack('ctl00$ContentPlaceHolder1$Grd_tot_detail$ctl23$hypAugust','')" TargetMode="External"/><Relationship Id="rId297" Type="http://schemas.openxmlformats.org/officeDocument/2006/relationships/hyperlink" Target="javascript:__doPostBack('ctl00$ContentPlaceHolder1$Grd_tot_detail$ctl23$hypJanuary','')" TargetMode="External"/><Relationship Id="rId24" Type="http://schemas.openxmlformats.org/officeDocument/2006/relationships/hyperlink" Target="javascript:__doPostBack('ctl00$ContentPlaceHolder1$Grd_tot_detail$ctl03$hypNovember','')" TargetMode="External"/><Relationship Id="rId40" Type="http://schemas.openxmlformats.org/officeDocument/2006/relationships/hyperlink" Target="javascript:__doPostBack('ctl00$ContentPlaceHolder1$Grd_tot_detail$ctl05$lbtnfreezsch','')" TargetMode="External"/><Relationship Id="rId45" Type="http://schemas.openxmlformats.org/officeDocument/2006/relationships/hyperlink" Target="javascript:__doPostBack('ctl00$ContentPlaceHolder1$Grd_tot_detail$ctl05$hypAugust','')" TargetMode="External"/><Relationship Id="rId66" Type="http://schemas.openxmlformats.org/officeDocument/2006/relationships/hyperlink" Target="javascript:__doPostBack('ctl00$ContentPlaceHolder1$Grd_tot_detail$ctl06$hypMarch','')" TargetMode="External"/><Relationship Id="rId87" Type="http://schemas.openxmlformats.org/officeDocument/2006/relationships/hyperlink" Target="javascript:__doPostBack('ctl00$ContentPlaceHolder1$Grd_tot_detail$ctl08$hypAugust','')" TargetMode="External"/><Relationship Id="rId110" Type="http://schemas.openxmlformats.org/officeDocument/2006/relationships/hyperlink" Target="javascript:__doPostBack('ctl00$ContentPlaceHolder1$Grd_tot_detail$ctl10$lbtnfreezsch','')" TargetMode="External"/><Relationship Id="rId115" Type="http://schemas.openxmlformats.org/officeDocument/2006/relationships/hyperlink" Target="javascript:__doPostBack('ctl00$ContentPlaceHolder1$Grd_tot_detail$ctl10$hypAugust','')" TargetMode="External"/><Relationship Id="rId131" Type="http://schemas.openxmlformats.org/officeDocument/2006/relationships/hyperlink" Target="javascript:__doPostBack('ctl00$ContentPlaceHolder1$Grd_tot_detail$ctl11$hypOcteber','')" TargetMode="External"/><Relationship Id="rId136" Type="http://schemas.openxmlformats.org/officeDocument/2006/relationships/hyperlink" Target="javascript:__doPostBack('ctl00$ContentPlaceHolder1$Grd_tot_detail$ctl11$hypMarch','')" TargetMode="External"/><Relationship Id="rId157" Type="http://schemas.openxmlformats.org/officeDocument/2006/relationships/hyperlink" Target="javascript:__doPostBack('ctl00$ContentPlaceHolder1$Grd_tot_detail$ctl13$hypJanuary','')" TargetMode="External"/><Relationship Id="rId178" Type="http://schemas.openxmlformats.org/officeDocument/2006/relationships/hyperlink" Target="javascript:__doPostBack('ctl00$ContentPlaceHolder1$Grd_tot_detail$ctl15$hypjune','')" TargetMode="External"/><Relationship Id="rId301" Type="http://schemas.openxmlformats.org/officeDocument/2006/relationships/drawing" Target="../drawings/drawing3.xml"/><Relationship Id="rId61" Type="http://schemas.openxmlformats.org/officeDocument/2006/relationships/hyperlink" Target="javascript:__doPostBack('ctl00$ContentPlaceHolder1$Grd_tot_detail$ctl06$hypOcteber','')" TargetMode="External"/><Relationship Id="rId82" Type="http://schemas.openxmlformats.org/officeDocument/2006/relationships/hyperlink" Target="javascript:__doPostBack('ctl00$ContentPlaceHolder1$Grd_tot_detail$ctl08$lbtnfreezsch','')" TargetMode="External"/><Relationship Id="rId152" Type="http://schemas.openxmlformats.org/officeDocument/2006/relationships/hyperlink" Target="javascript:__doPostBack('ctl00$ContentPlaceHolder1$Grd_tot_detail$ctl13$hypAugust','')" TargetMode="External"/><Relationship Id="rId173" Type="http://schemas.openxmlformats.org/officeDocument/2006/relationships/hyperlink" Target="javascript:__doPostBack('ctl00$ContentPlaceHolder1$Grd_tot_detail$ctl14$hypMarch','')" TargetMode="External"/><Relationship Id="rId194" Type="http://schemas.openxmlformats.org/officeDocument/2006/relationships/hyperlink" Target="javascript:__doPostBack('ctl00$ContentPlaceHolder1$Grd_tot_detail$ctl16$hypAugust','')" TargetMode="External"/><Relationship Id="rId199" Type="http://schemas.openxmlformats.org/officeDocument/2006/relationships/hyperlink" Target="javascript:__doPostBack('ctl00$ContentPlaceHolder1$Grd_tot_detail$ctl16$hypJanuary','')" TargetMode="External"/><Relationship Id="rId203" Type="http://schemas.openxmlformats.org/officeDocument/2006/relationships/hyperlink" Target="javascript:__doPostBack('ctl00$ContentPlaceHolder1$Grd_tot_detail$ctl17$lbtnfreezsch','')" TargetMode="External"/><Relationship Id="rId208" Type="http://schemas.openxmlformats.org/officeDocument/2006/relationships/hyperlink" Target="javascript:__doPostBack('ctl00$ContentPlaceHolder1$Grd_tot_detail$ctl17$hypAugust','')" TargetMode="External"/><Relationship Id="rId229" Type="http://schemas.openxmlformats.org/officeDocument/2006/relationships/hyperlink" Target="javascript:__doPostBack('ctl00$ContentPlaceHolder1$Grd_tot_detail$ctl18$hypMarch','')" TargetMode="External"/><Relationship Id="rId19" Type="http://schemas.openxmlformats.org/officeDocument/2006/relationships/hyperlink" Target="javascript:__doPostBack('ctl00$ContentPlaceHolder1$Grd_tot_detail$ctl03$hypjune','')" TargetMode="External"/><Relationship Id="rId224" Type="http://schemas.openxmlformats.org/officeDocument/2006/relationships/hyperlink" Target="javascript:__doPostBack('ctl00$ContentPlaceHolder1$Grd_tot_detail$ctl18$hypOcteber','')" TargetMode="External"/><Relationship Id="rId240" Type="http://schemas.openxmlformats.org/officeDocument/2006/relationships/hyperlink" Target="javascript:__doPostBack('ctl00$ContentPlaceHolder1$Grd_tot_detail$ctl19$hypDecember','')" TargetMode="External"/><Relationship Id="rId245" Type="http://schemas.openxmlformats.org/officeDocument/2006/relationships/hyperlink" Target="javascript:__doPostBack('ctl00$ContentPlaceHolder1$Grd_tot_detail$ctl20$lbtnfreezsch','')" TargetMode="External"/><Relationship Id="rId261" Type="http://schemas.openxmlformats.org/officeDocument/2006/relationships/hyperlink" Target="javascript:__doPostBack('ctl00$ContentPlaceHolder1$Grd_tot_detail$ctl21$hypmay','')" TargetMode="External"/><Relationship Id="rId266" Type="http://schemas.openxmlformats.org/officeDocument/2006/relationships/hyperlink" Target="javascript:__doPostBack('ctl00$ContentPlaceHolder1$Grd_tot_detail$ctl21$hypOcteber','')" TargetMode="External"/><Relationship Id="rId287" Type="http://schemas.openxmlformats.org/officeDocument/2006/relationships/hyperlink" Target="javascript:__doPostBack('ctl00$ContentPlaceHolder1$Grd_tot_detail$ctl23$lbtnfreezsch','')" TargetMode="External"/><Relationship Id="rId14" Type="http://schemas.openxmlformats.org/officeDocument/2006/relationships/hyperlink" Target="javascript:__doPostBack('ctl00$ContentPlaceHolder1$Grd_tot_detail$ctl02$hypMarch','')" TargetMode="External"/><Relationship Id="rId30" Type="http://schemas.openxmlformats.org/officeDocument/2006/relationships/hyperlink" Target="javascript:__doPostBack('ctl00$ContentPlaceHolder1$Grd_tot_detail$ctl04$lbtnfreezsch','')" TargetMode="External"/><Relationship Id="rId35" Type="http://schemas.openxmlformats.org/officeDocument/2006/relationships/hyperlink" Target="javascript:__doPostBack('ctl00$ContentPlaceHolder1$Grd_tot_detail$ctl04$hypAugust','')" TargetMode="External"/><Relationship Id="rId56" Type="http://schemas.openxmlformats.org/officeDocument/2006/relationships/hyperlink" Target="javascript:__doPostBack('ctl00$ContentPlaceHolder1$Grd_tot_detail$ctl06$hypmay','')" TargetMode="External"/><Relationship Id="rId77" Type="http://schemas.openxmlformats.org/officeDocument/2006/relationships/hyperlink" Target="javascript:__doPostBack('ctl00$ContentPlaceHolder1$Grd_tot_detail$ctl07$hypDecember','')" TargetMode="External"/><Relationship Id="rId100" Type="http://schemas.openxmlformats.org/officeDocument/2006/relationships/hyperlink" Target="javascript:__doPostBack('ctl00$ContentPlaceHolder1$Grd_tot_detail$ctl09$hypjuly','')" TargetMode="External"/><Relationship Id="rId105" Type="http://schemas.openxmlformats.org/officeDocument/2006/relationships/hyperlink" Target="javascript:__doPostBack('ctl00$ContentPlaceHolder1$Grd_tot_detail$ctl09$hypDecember','')" TargetMode="External"/><Relationship Id="rId126" Type="http://schemas.openxmlformats.org/officeDocument/2006/relationships/hyperlink" Target="javascript:__doPostBack('ctl00$ContentPlaceHolder1$Grd_tot_detail$ctl11$hypmay','')" TargetMode="External"/><Relationship Id="rId147" Type="http://schemas.openxmlformats.org/officeDocument/2006/relationships/hyperlink" Target="javascript:__doPostBack('ctl00$ContentPlaceHolder1$Grd_tot_detail$ctl13$lbtnfreezsch','')" TargetMode="External"/><Relationship Id="rId168" Type="http://schemas.openxmlformats.org/officeDocument/2006/relationships/hyperlink" Target="javascript:__doPostBack('ctl00$ContentPlaceHolder1$Grd_tot_detail$ctl14$hypOcteber','')" TargetMode="External"/><Relationship Id="rId282" Type="http://schemas.openxmlformats.org/officeDocument/2006/relationships/hyperlink" Target="javascript:__doPostBack('ctl00$ContentPlaceHolder1$Grd_tot_detail$ctl22$hypDecember','')" TargetMode="External"/><Relationship Id="rId8" Type="http://schemas.openxmlformats.org/officeDocument/2006/relationships/hyperlink" Target="javascript:__doPostBack('ctl00$ContentPlaceHolder1$Grd_tot_detail$ctl02$hypSeptember','')" TargetMode="External"/><Relationship Id="rId51" Type="http://schemas.openxmlformats.org/officeDocument/2006/relationships/hyperlink" Target="javascript:__doPostBack('ctl00$ContentPlaceHolder1$Grd_tot_detail$ctl05$hypFeb','')" TargetMode="External"/><Relationship Id="rId72" Type="http://schemas.openxmlformats.org/officeDocument/2006/relationships/hyperlink" Target="javascript:__doPostBack('ctl00$ContentPlaceHolder1$Grd_tot_detail$ctl07$hypjuly','')" TargetMode="External"/><Relationship Id="rId93" Type="http://schemas.openxmlformats.org/officeDocument/2006/relationships/hyperlink" Target="javascript:__doPostBack('ctl00$ContentPlaceHolder1$Grd_tot_detail$ctl08$hypFeb','')" TargetMode="External"/><Relationship Id="rId98" Type="http://schemas.openxmlformats.org/officeDocument/2006/relationships/hyperlink" Target="javascript:__doPostBack('ctl00$ContentPlaceHolder1$Grd_tot_detail$ctl09$hypmay','')" TargetMode="External"/><Relationship Id="rId121" Type="http://schemas.openxmlformats.org/officeDocument/2006/relationships/hyperlink" Target="javascript:__doPostBack('ctl00$ContentPlaceHolder1$Grd_tot_detail$ctl10$hypFeb','')" TargetMode="External"/><Relationship Id="rId142" Type="http://schemas.openxmlformats.org/officeDocument/2006/relationships/hyperlink" Target="javascript:__doPostBack('ctl00$ContentPlaceHolder1$Grd_tot_detail$ctl12$hypjuly','')" TargetMode="External"/><Relationship Id="rId163" Type="http://schemas.openxmlformats.org/officeDocument/2006/relationships/hyperlink" Target="javascript:__doPostBack('ctl00$ContentPlaceHolder1$Grd_tot_detail$ctl14$hypmay','')" TargetMode="External"/><Relationship Id="rId184" Type="http://schemas.openxmlformats.org/officeDocument/2006/relationships/hyperlink" Target="javascript:__doPostBack('ctl00$ContentPlaceHolder1$Grd_tot_detail$ctl15$hypDecember','')" TargetMode="External"/><Relationship Id="rId189" Type="http://schemas.openxmlformats.org/officeDocument/2006/relationships/hyperlink" Target="javascript:__doPostBack('ctl00$ContentPlaceHolder1$Grd_tot_detail$ctl16$lbtnfreezsch','')" TargetMode="External"/><Relationship Id="rId219" Type="http://schemas.openxmlformats.org/officeDocument/2006/relationships/hyperlink" Target="javascript:__doPostBack('ctl00$ContentPlaceHolder1$Grd_tot_detail$ctl18$hypmay','')" TargetMode="External"/><Relationship Id="rId3" Type="http://schemas.openxmlformats.org/officeDocument/2006/relationships/hyperlink" Target="javascript:__doPostBack('ctl00$ContentPlaceHolder1$Grd_tot_detail$ctl02$hypapr','')" TargetMode="External"/><Relationship Id="rId214" Type="http://schemas.openxmlformats.org/officeDocument/2006/relationships/hyperlink" Target="javascript:__doPostBack('ctl00$ContentPlaceHolder1$Grd_tot_detail$ctl17$hypFeb','')" TargetMode="External"/><Relationship Id="rId230" Type="http://schemas.openxmlformats.org/officeDocument/2006/relationships/hyperlink" Target="javascript:__doPostBack('ctl00$ContentPlaceHolder1$Grd_tot_detail$ctl19$lnkbtn_name','')" TargetMode="External"/><Relationship Id="rId235" Type="http://schemas.openxmlformats.org/officeDocument/2006/relationships/hyperlink" Target="javascript:__doPostBack('ctl00$ContentPlaceHolder1$Grd_tot_detail$ctl19$hypjuly','')" TargetMode="External"/><Relationship Id="rId251" Type="http://schemas.openxmlformats.org/officeDocument/2006/relationships/hyperlink" Target="javascript:__doPostBack('ctl00$ContentPlaceHolder1$Grd_tot_detail$ctl20$hypSeptember','')" TargetMode="External"/><Relationship Id="rId256" Type="http://schemas.openxmlformats.org/officeDocument/2006/relationships/hyperlink" Target="javascript:__doPostBack('ctl00$ContentPlaceHolder1$Grd_tot_detail$ctl20$hypFeb','')" TargetMode="External"/><Relationship Id="rId277" Type="http://schemas.openxmlformats.org/officeDocument/2006/relationships/hyperlink" Target="javascript:__doPostBack('ctl00$ContentPlaceHolder1$Grd_tot_detail$ctl22$hypjuly','')" TargetMode="External"/><Relationship Id="rId298" Type="http://schemas.openxmlformats.org/officeDocument/2006/relationships/hyperlink" Target="javascript:__doPostBack('ctl00$ContentPlaceHolder1$Grd_tot_detail$ctl23$hypFeb','')" TargetMode="External"/><Relationship Id="rId25" Type="http://schemas.openxmlformats.org/officeDocument/2006/relationships/hyperlink" Target="javascript:__doPostBack('ctl00$ContentPlaceHolder1$Grd_tot_detail$ctl03$hypDecember','')" TargetMode="External"/><Relationship Id="rId46" Type="http://schemas.openxmlformats.org/officeDocument/2006/relationships/hyperlink" Target="javascript:__doPostBack('ctl00$ContentPlaceHolder1$Grd_tot_detail$ctl05$hypSeptember','')" TargetMode="External"/><Relationship Id="rId67" Type="http://schemas.openxmlformats.org/officeDocument/2006/relationships/hyperlink" Target="javascript:__doPostBack('ctl00$ContentPlaceHolder1$Grd_tot_detail$ctl07$lnkbtn_name','')" TargetMode="External"/><Relationship Id="rId116" Type="http://schemas.openxmlformats.org/officeDocument/2006/relationships/hyperlink" Target="javascript:__doPostBack('ctl00$ContentPlaceHolder1$Grd_tot_detail$ctl10$hypSeptember','')" TargetMode="External"/><Relationship Id="rId137" Type="http://schemas.openxmlformats.org/officeDocument/2006/relationships/hyperlink" Target="javascript:__doPostBack('ctl00$ContentPlaceHolder1$Grd_tot_detail$ctl12$lnkbtn_name','')" TargetMode="External"/><Relationship Id="rId158" Type="http://schemas.openxmlformats.org/officeDocument/2006/relationships/hyperlink" Target="javascript:__doPostBack('ctl00$ContentPlaceHolder1$Grd_tot_detail$ctl13$hypFeb','')" TargetMode="External"/><Relationship Id="rId272" Type="http://schemas.openxmlformats.org/officeDocument/2006/relationships/hyperlink" Target="javascript:__doPostBack('ctl00$ContentPlaceHolder1$Grd_tot_detail$ctl22$lnkbtn_name','')" TargetMode="External"/><Relationship Id="rId293" Type="http://schemas.openxmlformats.org/officeDocument/2006/relationships/hyperlink" Target="javascript:__doPostBack('ctl00$ContentPlaceHolder1$Grd_tot_detail$ctl23$hypSeptember','')" TargetMode="External"/><Relationship Id="rId20" Type="http://schemas.openxmlformats.org/officeDocument/2006/relationships/hyperlink" Target="javascript:__doPostBack('ctl00$ContentPlaceHolder1$Grd_tot_detail$ctl03$hypjuly','')" TargetMode="External"/><Relationship Id="rId41" Type="http://schemas.openxmlformats.org/officeDocument/2006/relationships/hyperlink" Target="javascript:__doPostBack('ctl00$ContentPlaceHolder1$Grd_tot_detail$ctl05$hypapr','')" TargetMode="External"/><Relationship Id="rId62" Type="http://schemas.openxmlformats.org/officeDocument/2006/relationships/hyperlink" Target="javascript:__doPostBack('ctl00$ContentPlaceHolder1$Grd_tot_detail$ctl06$hypNovember','')" TargetMode="External"/><Relationship Id="rId83" Type="http://schemas.openxmlformats.org/officeDocument/2006/relationships/hyperlink" Target="javascript:__doPostBack('ctl00$ContentPlaceHolder1$Grd_tot_detail$ctl08$hypapr','')" TargetMode="External"/><Relationship Id="rId88" Type="http://schemas.openxmlformats.org/officeDocument/2006/relationships/hyperlink" Target="javascript:__doPostBack('ctl00$ContentPlaceHolder1$Grd_tot_detail$ctl08$hypSeptember','')" TargetMode="External"/><Relationship Id="rId111" Type="http://schemas.openxmlformats.org/officeDocument/2006/relationships/hyperlink" Target="javascript:__doPostBack('ctl00$ContentPlaceHolder1$Grd_tot_detail$ctl10$hypapr','')" TargetMode="External"/><Relationship Id="rId132" Type="http://schemas.openxmlformats.org/officeDocument/2006/relationships/hyperlink" Target="javascript:__doPostBack('ctl00$ContentPlaceHolder1$Grd_tot_detail$ctl11$hypNovember','')" TargetMode="External"/><Relationship Id="rId153" Type="http://schemas.openxmlformats.org/officeDocument/2006/relationships/hyperlink" Target="javascript:__doPostBack('ctl00$ContentPlaceHolder1$Grd_tot_detail$ctl13$hypSeptember','')" TargetMode="External"/><Relationship Id="rId174" Type="http://schemas.openxmlformats.org/officeDocument/2006/relationships/hyperlink" Target="javascript:__doPostBack('ctl00$ContentPlaceHolder1$Grd_tot_detail$ctl15$lnkbtn_name','')" TargetMode="External"/><Relationship Id="rId179" Type="http://schemas.openxmlformats.org/officeDocument/2006/relationships/hyperlink" Target="javascript:__doPostBack('ctl00$ContentPlaceHolder1$Grd_tot_detail$ctl15$hypjuly','')" TargetMode="External"/><Relationship Id="rId195" Type="http://schemas.openxmlformats.org/officeDocument/2006/relationships/hyperlink" Target="javascript:__doPostBack('ctl00$ContentPlaceHolder1$Grd_tot_detail$ctl16$hypSeptember','')" TargetMode="External"/><Relationship Id="rId209" Type="http://schemas.openxmlformats.org/officeDocument/2006/relationships/hyperlink" Target="javascript:__doPostBack('ctl00$ContentPlaceHolder1$Grd_tot_detail$ctl17$hypSeptember','')" TargetMode="External"/><Relationship Id="rId190" Type="http://schemas.openxmlformats.org/officeDocument/2006/relationships/hyperlink" Target="javascript:__doPostBack('ctl00$ContentPlaceHolder1$Grd_tot_detail$ctl16$hypapr','')" TargetMode="External"/><Relationship Id="rId204" Type="http://schemas.openxmlformats.org/officeDocument/2006/relationships/hyperlink" Target="javascript:__doPostBack('ctl00$ContentPlaceHolder1$Grd_tot_detail$ctl17$hypapr','')" TargetMode="External"/><Relationship Id="rId220" Type="http://schemas.openxmlformats.org/officeDocument/2006/relationships/hyperlink" Target="javascript:__doPostBack('ctl00$ContentPlaceHolder1$Grd_tot_detail$ctl18$hypjune','')" TargetMode="External"/><Relationship Id="rId225" Type="http://schemas.openxmlformats.org/officeDocument/2006/relationships/hyperlink" Target="javascript:__doPostBack('ctl00$ContentPlaceHolder1$Grd_tot_detail$ctl18$hypNovember','')" TargetMode="External"/><Relationship Id="rId241" Type="http://schemas.openxmlformats.org/officeDocument/2006/relationships/hyperlink" Target="javascript:__doPostBack('ctl00$ContentPlaceHolder1$Grd_tot_detail$ctl19$hypJanuary','')" TargetMode="External"/><Relationship Id="rId246" Type="http://schemas.openxmlformats.org/officeDocument/2006/relationships/hyperlink" Target="javascript:__doPostBack('ctl00$ContentPlaceHolder1$Grd_tot_detail$ctl20$hypapr','')" TargetMode="External"/><Relationship Id="rId267" Type="http://schemas.openxmlformats.org/officeDocument/2006/relationships/hyperlink" Target="javascript:__doPostBack('ctl00$ContentPlaceHolder1$Grd_tot_detail$ctl21$hypNovember','')" TargetMode="External"/><Relationship Id="rId288" Type="http://schemas.openxmlformats.org/officeDocument/2006/relationships/hyperlink" Target="javascript:__doPostBack('ctl00$ContentPlaceHolder1$Grd_tot_detail$ctl23$hypapr','')" TargetMode="External"/><Relationship Id="rId15" Type="http://schemas.openxmlformats.org/officeDocument/2006/relationships/hyperlink" Target="javascript:__doPostBack('ctl00$ContentPlaceHolder1$Grd_tot_detail$ctl03$lnkbtn_name','')" TargetMode="External"/><Relationship Id="rId36" Type="http://schemas.openxmlformats.org/officeDocument/2006/relationships/hyperlink" Target="javascript:__doPostBack('ctl00$ContentPlaceHolder1$Grd_tot_detail$ctl04$hypSeptember','')" TargetMode="External"/><Relationship Id="rId57" Type="http://schemas.openxmlformats.org/officeDocument/2006/relationships/hyperlink" Target="javascript:__doPostBack('ctl00$ContentPlaceHolder1$Grd_tot_detail$ctl06$hypjune','')" TargetMode="External"/><Relationship Id="rId106" Type="http://schemas.openxmlformats.org/officeDocument/2006/relationships/hyperlink" Target="javascript:__doPostBack('ctl00$ContentPlaceHolder1$Grd_tot_detail$ctl09$hypJanuary','')" TargetMode="External"/><Relationship Id="rId127" Type="http://schemas.openxmlformats.org/officeDocument/2006/relationships/hyperlink" Target="javascript:__doPostBack('ctl00$ContentPlaceHolder1$Grd_tot_detail$ctl11$hypjune','')" TargetMode="External"/><Relationship Id="rId262" Type="http://schemas.openxmlformats.org/officeDocument/2006/relationships/hyperlink" Target="javascript:__doPostBack('ctl00$ContentPlaceHolder1$Grd_tot_detail$ctl21$hypjune','')" TargetMode="External"/><Relationship Id="rId283" Type="http://schemas.openxmlformats.org/officeDocument/2006/relationships/hyperlink" Target="javascript:__doPostBack('ctl00$ContentPlaceHolder1$Grd_tot_detail$ctl22$hypJanuary','')" TargetMode="External"/><Relationship Id="rId10" Type="http://schemas.openxmlformats.org/officeDocument/2006/relationships/hyperlink" Target="javascript:__doPostBack('ctl00$ContentPlaceHolder1$Grd_tot_detail$ctl02$hypNovember','')" TargetMode="External"/><Relationship Id="rId31" Type="http://schemas.openxmlformats.org/officeDocument/2006/relationships/hyperlink" Target="javascript:__doPostBack('ctl00$ContentPlaceHolder1$Grd_tot_detail$ctl04$hypapr','')" TargetMode="External"/><Relationship Id="rId52" Type="http://schemas.openxmlformats.org/officeDocument/2006/relationships/hyperlink" Target="javascript:__doPostBack('ctl00$ContentPlaceHolder1$Grd_tot_detail$ctl05$hypMarch','')" TargetMode="External"/><Relationship Id="rId73" Type="http://schemas.openxmlformats.org/officeDocument/2006/relationships/hyperlink" Target="javascript:__doPostBack('ctl00$ContentPlaceHolder1$Grd_tot_detail$ctl07$hypAugust','')" TargetMode="External"/><Relationship Id="rId78" Type="http://schemas.openxmlformats.org/officeDocument/2006/relationships/hyperlink" Target="javascript:__doPostBack('ctl00$ContentPlaceHolder1$Grd_tot_detail$ctl07$hypJanuary','')" TargetMode="External"/><Relationship Id="rId94" Type="http://schemas.openxmlformats.org/officeDocument/2006/relationships/hyperlink" Target="javascript:__doPostBack('ctl00$ContentPlaceHolder1$Grd_tot_detail$ctl08$hypMarch','')" TargetMode="External"/><Relationship Id="rId99" Type="http://schemas.openxmlformats.org/officeDocument/2006/relationships/hyperlink" Target="javascript:__doPostBack('ctl00$ContentPlaceHolder1$Grd_tot_detail$ctl09$hypjune','')" TargetMode="External"/><Relationship Id="rId101" Type="http://schemas.openxmlformats.org/officeDocument/2006/relationships/hyperlink" Target="javascript:__doPostBack('ctl00$ContentPlaceHolder1$Grd_tot_detail$ctl09$hypAugust','')" TargetMode="External"/><Relationship Id="rId122" Type="http://schemas.openxmlformats.org/officeDocument/2006/relationships/hyperlink" Target="javascript:__doPostBack('ctl00$ContentPlaceHolder1$Grd_tot_detail$ctl10$hypMarch','')" TargetMode="External"/><Relationship Id="rId143" Type="http://schemas.openxmlformats.org/officeDocument/2006/relationships/hyperlink" Target="javascript:__doPostBack('ctl00$ContentPlaceHolder1$Grd_tot_detail$ctl12$hypAugust','')" TargetMode="External"/><Relationship Id="rId148" Type="http://schemas.openxmlformats.org/officeDocument/2006/relationships/hyperlink" Target="javascript:__doPostBack('ctl00$ContentPlaceHolder1$Grd_tot_detail$ctl13$hypapr','')" TargetMode="External"/><Relationship Id="rId164" Type="http://schemas.openxmlformats.org/officeDocument/2006/relationships/hyperlink" Target="javascript:__doPostBack('ctl00$ContentPlaceHolder1$Grd_tot_detail$ctl14$hypjune','')" TargetMode="External"/><Relationship Id="rId169" Type="http://schemas.openxmlformats.org/officeDocument/2006/relationships/hyperlink" Target="javascript:__doPostBack('ctl00$ContentPlaceHolder1$Grd_tot_detail$ctl14$hypNovember','')" TargetMode="External"/><Relationship Id="rId185" Type="http://schemas.openxmlformats.org/officeDocument/2006/relationships/hyperlink" Target="javascript:__doPostBack('ctl00$ContentPlaceHolder1$Grd_tot_detail$ctl15$hypJanuary','')" TargetMode="External"/><Relationship Id="rId4" Type="http://schemas.openxmlformats.org/officeDocument/2006/relationships/hyperlink" Target="javascript:__doPostBack('ctl00$ContentPlaceHolder1$Grd_tot_detail$ctl02$hypmay','')" TargetMode="External"/><Relationship Id="rId9" Type="http://schemas.openxmlformats.org/officeDocument/2006/relationships/hyperlink" Target="javascript:__doPostBack('ctl00$ContentPlaceHolder1$Grd_tot_detail$ctl02$hypOcteber','')" TargetMode="External"/><Relationship Id="rId180" Type="http://schemas.openxmlformats.org/officeDocument/2006/relationships/hyperlink" Target="javascript:__doPostBack('ctl00$ContentPlaceHolder1$Grd_tot_detail$ctl15$hypAugust','')" TargetMode="External"/><Relationship Id="rId210" Type="http://schemas.openxmlformats.org/officeDocument/2006/relationships/hyperlink" Target="javascript:__doPostBack('ctl00$ContentPlaceHolder1$Grd_tot_detail$ctl17$hypOcteber','')" TargetMode="External"/><Relationship Id="rId215" Type="http://schemas.openxmlformats.org/officeDocument/2006/relationships/hyperlink" Target="javascript:__doPostBack('ctl00$ContentPlaceHolder1$Grd_tot_detail$ctl17$hypMarch','')" TargetMode="External"/><Relationship Id="rId236" Type="http://schemas.openxmlformats.org/officeDocument/2006/relationships/hyperlink" Target="javascript:__doPostBack('ctl00$ContentPlaceHolder1$Grd_tot_detail$ctl19$hypAugust','')" TargetMode="External"/><Relationship Id="rId257" Type="http://schemas.openxmlformats.org/officeDocument/2006/relationships/hyperlink" Target="javascript:__doPostBack('ctl00$ContentPlaceHolder1$Grd_tot_detail$ctl20$hypMarch','')" TargetMode="External"/><Relationship Id="rId278" Type="http://schemas.openxmlformats.org/officeDocument/2006/relationships/hyperlink" Target="javascript:__doPostBack('ctl00$ContentPlaceHolder1$Grd_tot_detail$ctl22$hypAugust','')" TargetMode="External"/><Relationship Id="rId26" Type="http://schemas.openxmlformats.org/officeDocument/2006/relationships/hyperlink" Target="javascript:__doPostBack('ctl00$ContentPlaceHolder1$Grd_tot_detail$ctl03$hypJanuary','')" TargetMode="External"/><Relationship Id="rId231" Type="http://schemas.openxmlformats.org/officeDocument/2006/relationships/hyperlink" Target="javascript:__doPostBack('ctl00$ContentPlaceHolder1$Grd_tot_detail$ctl19$lbtnfreezsch','')" TargetMode="External"/><Relationship Id="rId252" Type="http://schemas.openxmlformats.org/officeDocument/2006/relationships/hyperlink" Target="javascript:__doPostBack('ctl00$ContentPlaceHolder1$Grd_tot_detail$ctl20$hypOcteber','')" TargetMode="External"/><Relationship Id="rId273" Type="http://schemas.openxmlformats.org/officeDocument/2006/relationships/hyperlink" Target="javascript:__doPostBack('ctl00$ContentPlaceHolder1$Grd_tot_detail$ctl22$lbtnfreezsch','')" TargetMode="External"/><Relationship Id="rId294" Type="http://schemas.openxmlformats.org/officeDocument/2006/relationships/hyperlink" Target="javascript:__doPostBack('ctl00$ContentPlaceHolder1$Grd_tot_detail$ctl23$hypOcteber','')" TargetMode="External"/><Relationship Id="rId47" Type="http://schemas.openxmlformats.org/officeDocument/2006/relationships/hyperlink" Target="javascript:__doPostBack('ctl00$ContentPlaceHolder1$Grd_tot_detail$ctl05$hypOcteber','')" TargetMode="External"/><Relationship Id="rId68" Type="http://schemas.openxmlformats.org/officeDocument/2006/relationships/hyperlink" Target="javascript:__doPostBack('ctl00$ContentPlaceHolder1$Grd_tot_detail$ctl07$lbtnfreezsch','')" TargetMode="External"/><Relationship Id="rId89" Type="http://schemas.openxmlformats.org/officeDocument/2006/relationships/hyperlink" Target="javascript:__doPostBack('ctl00$ContentPlaceHolder1$Grd_tot_detail$ctl08$hypOcteber','')" TargetMode="External"/><Relationship Id="rId112" Type="http://schemas.openxmlformats.org/officeDocument/2006/relationships/hyperlink" Target="javascript:__doPostBack('ctl00$ContentPlaceHolder1$Grd_tot_detail$ctl10$hypmay','')" TargetMode="External"/><Relationship Id="rId133" Type="http://schemas.openxmlformats.org/officeDocument/2006/relationships/hyperlink" Target="javascript:__doPostBack('ctl00$ContentPlaceHolder1$Grd_tot_detail$ctl11$hypDecember','')" TargetMode="External"/><Relationship Id="rId154" Type="http://schemas.openxmlformats.org/officeDocument/2006/relationships/hyperlink" Target="javascript:__doPostBack('ctl00$ContentPlaceHolder1$Grd_tot_detail$ctl13$hypOcteber','')" TargetMode="External"/><Relationship Id="rId175" Type="http://schemas.openxmlformats.org/officeDocument/2006/relationships/hyperlink" Target="javascript:__doPostBack('ctl00$ContentPlaceHolder1$Grd_tot_detail$ctl15$lbtnfreezsch','')" TargetMode="External"/><Relationship Id="rId196" Type="http://schemas.openxmlformats.org/officeDocument/2006/relationships/hyperlink" Target="javascript:__doPostBack('ctl00$ContentPlaceHolder1$Grd_tot_detail$ctl16$hypOcteber','')" TargetMode="External"/><Relationship Id="rId200" Type="http://schemas.openxmlformats.org/officeDocument/2006/relationships/hyperlink" Target="javascript:__doPostBack('ctl00$ContentPlaceHolder1$Grd_tot_detail$ctl16$hypFeb','')" TargetMode="External"/><Relationship Id="rId16" Type="http://schemas.openxmlformats.org/officeDocument/2006/relationships/hyperlink" Target="javascript:__doPostBack('ctl00$ContentPlaceHolder1$Grd_tot_detail$ctl03$lbtnfreezsch','')" TargetMode="External"/><Relationship Id="rId221" Type="http://schemas.openxmlformats.org/officeDocument/2006/relationships/hyperlink" Target="javascript:__doPostBack('ctl00$ContentPlaceHolder1$Grd_tot_detail$ctl18$hypjuly','')" TargetMode="External"/><Relationship Id="rId242" Type="http://schemas.openxmlformats.org/officeDocument/2006/relationships/hyperlink" Target="javascript:__doPostBack('ctl00$ContentPlaceHolder1$Grd_tot_detail$ctl19$hypFeb','')" TargetMode="External"/><Relationship Id="rId263" Type="http://schemas.openxmlformats.org/officeDocument/2006/relationships/hyperlink" Target="javascript:__doPostBack('ctl00$ContentPlaceHolder1$Grd_tot_detail$ctl21$hypjuly','')" TargetMode="External"/><Relationship Id="rId284" Type="http://schemas.openxmlformats.org/officeDocument/2006/relationships/hyperlink" Target="javascript:__doPostBack('ctl00$ContentPlaceHolder1$Grd_tot_detail$ctl22$hypFeb','')" TargetMode="External"/><Relationship Id="rId37" Type="http://schemas.openxmlformats.org/officeDocument/2006/relationships/hyperlink" Target="javascript:__doPostBack('ctl00$ContentPlaceHolder1$Grd_tot_detail$ctl04$hypOcteber','')" TargetMode="External"/><Relationship Id="rId58" Type="http://schemas.openxmlformats.org/officeDocument/2006/relationships/hyperlink" Target="javascript:__doPostBack('ctl00$ContentPlaceHolder1$Grd_tot_detail$ctl06$hypjuly','')" TargetMode="External"/><Relationship Id="rId79" Type="http://schemas.openxmlformats.org/officeDocument/2006/relationships/hyperlink" Target="javascript:__doPostBack('ctl00$ContentPlaceHolder1$Grd_tot_detail$ctl07$hypFeb','')" TargetMode="External"/><Relationship Id="rId102" Type="http://schemas.openxmlformats.org/officeDocument/2006/relationships/hyperlink" Target="javascript:__doPostBack('ctl00$ContentPlaceHolder1$Grd_tot_detail$ctl09$hypSeptember','')" TargetMode="External"/><Relationship Id="rId123" Type="http://schemas.openxmlformats.org/officeDocument/2006/relationships/hyperlink" Target="javascript:__doPostBack('ctl00$ContentPlaceHolder1$Grd_tot_detail$ctl11$lnkbtn_name','')" TargetMode="External"/><Relationship Id="rId144" Type="http://schemas.openxmlformats.org/officeDocument/2006/relationships/hyperlink" Target="javascript:__doPostBack('ctl00$ContentPlaceHolder1$Grd_tot_detail$ctl12$hypSeptember','')" TargetMode="External"/><Relationship Id="rId90" Type="http://schemas.openxmlformats.org/officeDocument/2006/relationships/hyperlink" Target="javascript:__doPostBack('ctl00$ContentPlaceHolder1$Grd_tot_detail$ctl08$hypNovember','')" TargetMode="External"/><Relationship Id="rId165" Type="http://schemas.openxmlformats.org/officeDocument/2006/relationships/hyperlink" Target="javascript:__doPostBack('ctl00$ContentPlaceHolder1$Grd_tot_detail$ctl14$hypjuly','')" TargetMode="External"/><Relationship Id="rId186" Type="http://schemas.openxmlformats.org/officeDocument/2006/relationships/hyperlink" Target="javascript:__doPostBack('ctl00$ContentPlaceHolder1$Grd_tot_detail$ctl15$hypFeb','')" TargetMode="External"/><Relationship Id="rId211" Type="http://schemas.openxmlformats.org/officeDocument/2006/relationships/hyperlink" Target="javascript:__doPostBack('ctl00$ContentPlaceHolder1$Grd_tot_detail$ctl17$hypNovember','')" TargetMode="External"/><Relationship Id="rId232" Type="http://schemas.openxmlformats.org/officeDocument/2006/relationships/hyperlink" Target="javascript:__doPostBack('ctl00$ContentPlaceHolder1$Grd_tot_detail$ctl19$hypapr','')" TargetMode="External"/><Relationship Id="rId253" Type="http://schemas.openxmlformats.org/officeDocument/2006/relationships/hyperlink" Target="javascript:__doPostBack('ctl00$ContentPlaceHolder1$Grd_tot_detail$ctl20$hypNovember','')" TargetMode="External"/><Relationship Id="rId274" Type="http://schemas.openxmlformats.org/officeDocument/2006/relationships/hyperlink" Target="javascript:__doPostBack('ctl00$ContentPlaceHolder1$Grd_tot_detail$ctl22$hypapr','')" TargetMode="External"/><Relationship Id="rId295" Type="http://schemas.openxmlformats.org/officeDocument/2006/relationships/hyperlink" Target="javascript:__doPostBack('ctl00$ContentPlaceHolder1$Grd_tot_detail$ctl23$hypNovember','')" TargetMode="External"/><Relationship Id="rId27" Type="http://schemas.openxmlformats.org/officeDocument/2006/relationships/hyperlink" Target="javascript:__doPostBack('ctl00$ContentPlaceHolder1$Grd_tot_detail$ctl03$hypFeb','')" TargetMode="External"/><Relationship Id="rId48" Type="http://schemas.openxmlformats.org/officeDocument/2006/relationships/hyperlink" Target="javascript:__doPostBack('ctl00$ContentPlaceHolder1$Grd_tot_detail$ctl05$hypNovember','')" TargetMode="External"/><Relationship Id="rId69" Type="http://schemas.openxmlformats.org/officeDocument/2006/relationships/hyperlink" Target="javascript:__doPostBack('ctl00$ContentPlaceHolder1$Grd_tot_detail$ctl07$hypapr','')" TargetMode="External"/><Relationship Id="rId113" Type="http://schemas.openxmlformats.org/officeDocument/2006/relationships/hyperlink" Target="javascript:__doPostBack('ctl00$ContentPlaceHolder1$Grd_tot_detail$ctl10$hypjune','')" TargetMode="External"/><Relationship Id="rId134" Type="http://schemas.openxmlformats.org/officeDocument/2006/relationships/hyperlink" Target="javascript:__doPostBack('ctl00$ContentPlaceHolder1$Grd_tot_detail$ctl11$hypJanuary','')" TargetMode="External"/><Relationship Id="rId80" Type="http://schemas.openxmlformats.org/officeDocument/2006/relationships/hyperlink" Target="javascript:__doPostBack('ctl00$ContentPlaceHolder1$Grd_tot_detail$ctl07$hypMarch','')" TargetMode="External"/><Relationship Id="rId155" Type="http://schemas.openxmlformats.org/officeDocument/2006/relationships/hyperlink" Target="javascript:__doPostBack('ctl00$ContentPlaceHolder1$Grd_tot_detail$ctl13$hypNovember','')" TargetMode="External"/><Relationship Id="rId176" Type="http://schemas.openxmlformats.org/officeDocument/2006/relationships/hyperlink" Target="javascript:__doPostBack('ctl00$ContentPlaceHolder1$Grd_tot_detail$ctl15$hypapr','')" TargetMode="External"/><Relationship Id="rId197" Type="http://schemas.openxmlformats.org/officeDocument/2006/relationships/hyperlink" Target="javascript:__doPostBack('ctl00$ContentPlaceHolder1$Grd_tot_detail$ctl16$hypNovember','')" TargetMode="External"/><Relationship Id="rId201" Type="http://schemas.openxmlformats.org/officeDocument/2006/relationships/hyperlink" Target="javascript:__doPostBack('ctl00$ContentPlaceHolder1$Grd_tot_detail$ctl16$hypMarch','')" TargetMode="External"/><Relationship Id="rId222" Type="http://schemas.openxmlformats.org/officeDocument/2006/relationships/hyperlink" Target="javascript:__doPostBack('ctl00$ContentPlaceHolder1$Grd_tot_detail$ctl18$hypAugust','')" TargetMode="External"/><Relationship Id="rId243" Type="http://schemas.openxmlformats.org/officeDocument/2006/relationships/hyperlink" Target="javascript:__doPostBack('ctl00$ContentPlaceHolder1$Grd_tot_detail$ctl19$hypMarch','')" TargetMode="External"/><Relationship Id="rId264" Type="http://schemas.openxmlformats.org/officeDocument/2006/relationships/hyperlink" Target="javascript:__doPostBack('ctl00$ContentPlaceHolder1$Grd_tot_detail$ctl21$hypAugust','')" TargetMode="External"/><Relationship Id="rId285" Type="http://schemas.openxmlformats.org/officeDocument/2006/relationships/hyperlink" Target="javascript:__doPostBack('ctl00$ContentPlaceHolder1$Grd_tot_detail$ctl22$hypMarch','')" TargetMode="External"/><Relationship Id="rId17" Type="http://schemas.openxmlformats.org/officeDocument/2006/relationships/hyperlink" Target="javascript:__doPostBack('ctl00$ContentPlaceHolder1$Grd_tot_detail$ctl03$hypapr','')" TargetMode="External"/><Relationship Id="rId38" Type="http://schemas.openxmlformats.org/officeDocument/2006/relationships/hyperlink" Target="javascript:__doPostBack('ctl00$ContentPlaceHolder1$Grd_tot_detail$ctl04$hypNovember','')" TargetMode="External"/><Relationship Id="rId59" Type="http://schemas.openxmlformats.org/officeDocument/2006/relationships/hyperlink" Target="javascript:__doPostBack('ctl00$ContentPlaceHolder1$Grd_tot_detail$ctl06$hypAugust','')" TargetMode="External"/><Relationship Id="rId103" Type="http://schemas.openxmlformats.org/officeDocument/2006/relationships/hyperlink" Target="javascript:__doPostBack('ctl00$ContentPlaceHolder1$Grd_tot_detail$ctl09$hypOcteber','')" TargetMode="External"/><Relationship Id="rId124" Type="http://schemas.openxmlformats.org/officeDocument/2006/relationships/hyperlink" Target="javascript:__doPostBack('ctl00$ContentPlaceHolder1$Grd_tot_detail$ctl11$lbtnfreezsch','')" TargetMode="External"/><Relationship Id="rId70" Type="http://schemas.openxmlformats.org/officeDocument/2006/relationships/hyperlink" Target="javascript:__doPostBack('ctl00$ContentPlaceHolder1$Grd_tot_detail$ctl07$hypmay','')" TargetMode="External"/><Relationship Id="rId91" Type="http://schemas.openxmlformats.org/officeDocument/2006/relationships/hyperlink" Target="javascript:__doPostBack('ctl00$ContentPlaceHolder1$Grd_tot_detail$ctl08$hypDecember','')" TargetMode="External"/><Relationship Id="rId145" Type="http://schemas.openxmlformats.org/officeDocument/2006/relationships/hyperlink" Target="javascript:__doPostBack('ctl00$ContentPlaceHolder1$Grd_tot_detail$ctl12$hypOcteber','')" TargetMode="External"/><Relationship Id="rId166" Type="http://schemas.openxmlformats.org/officeDocument/2006/relationships/hyperlink" Target="javascript:__doPostBack('ctl00$ContentPlaceHolder1$Grd_tot_detail$ctl14$hypAugust','')" TargetMode="External"/><Relationship Id="rId187" Type="http://schemas.openxmlformats.org/officeDocument/2006/relationships/hyperlink" Target="javascript:__doPostBack('ctl00$ContentPlaceHolder1$Grd_tot_detail$ctl15$hypMarch','')" TargetMode="External"/><Relationship Id="rId1" Type="http://schemas.openxmlformats.org/officeDocument/2006/relationships/hyperlink" Target="javascript:__doPostBack('ctl00$ContentPlaceHolder1$Grd_tot_detail$ctl02$lnkbtn_name','')" TargetMode="External"/><Relationship Id="rId212" Type="http://schemas.openxmlformats.org/officeDocument/2006/relationships/hyperlink" Target="javascript:__doPostBack('ctl00$ContentPlaceHolder1$Grd_tot_detail$ctl17$hypDecember','')" TargetMode="External"/><Relationship Id="rId233" Type="http://schemas.openxmlformats.org/officeDocument/2006/relationships/hyperlink" Target="javascript:__doPostBack('ctl00$ContentPlaceHolder1$Grd_tot_detail$ctl19$hypmay','')" TargetMode="External"/><Relationship Id="rId254" Type="http://schemas.openxmlformats.org/officeDocument/2006/relationships/hyperlink" Target="javascript:__doPostBack('ctl00$ContentPlaceHolder1$Grd_tot_detail$ctl20$hypDecember','')" TargetMode="External"/><Relationship Id="rId28" Type="http://schemas.openxmlformats.org/officeDocument/2006/relationships/hyperlink" Target="javascript:__doPostBack('ctl00$ContentPlaceHolder1$Grd_tot_detail$ctl03$hypMarch','')" TargetMode="External"/><Relationship Id="rId49" Type="http://schemas.openxmlformats.org/officeDocument/2006/relationships/hyperlink" Target="javascript:__doPostBack('ctl00$ContentPlaceHolder1$Grd_tot_detail$ctl05$hypDecember','')" TargetMode="External"/><Relationship Id="rId114" Type="http://schemas.openxmlformats.org/officeDocument/2006/relationships/hyperlink" Target="javascript:__doPostBack('ctl00$ContentPlaceHolder1$Grd_tot_detail$ctl10$hypjuly','')" TargetMode="External"/><Relationship Id="rId275" Type="http://schemas.openxmlformats.org/officeDocument/2006/relationships/hyperlink" Target="javascript:__doPostBack('ctl00$ContentPlaceHolder1$Grd_tot_detail$ctl22$hypmay','')" TargetMode="External"/><Relationship Id="rId296" Type="http://schemas.openxmlformats.org/officeDocument/2006/relationships/hyperlink" Target="javascript:__doPostBack('ctl00$ContentPlaceHolder1$Grd_tot_detail$ctl23$hypDecember','')" TargetMode="External"/><Relationship Id="rId300" Type="http://schemas.openxmlformats.org/officeDocument/2006/relationships/printerSettings" Target="../printerSettings/printerSettings50.bin"/><Relationship Id="rId60" Type="http://schemas.openxmlformats.org/officeDocument/2006/relationships/hyperlink" Target="javascript:__doPostBack('ctl00$ContentPlaceHolder1$Grd_tot_detail$ctl06$hypSeptember','')" TargetMode="External"/><Relationship Id="rId81" Type="http://schemas.openxmlformats.org/officeDocument/2006/relationships/hyperlink" Target="javascript:__doPostBack('ctl00$ContentPlaceHolder1$Grd_tot_detail$ctl08$lnkbtn_name','')" TargetMode="External"/><Relationship Id="rId135" Type="http://schemas.openxmlformats.org/officeDocument/2006/relationships/hyperlink" Target="javascript:__doPostBack('ctl00$ContentPlaceHolder1$Grd_tot_detail$ctl11$hypFeb','')" TargetMode="External"/><Relationship Id="rId156" Type="http://schemas.openxmlformats.org/officeDocument/2006/relationships/hyperlink" Target="javascript:__doPostBack('ctl00$ContentPlaceHolder1$Grd_tot_detail$ctl13$hypDecember','')" TargetMode="External"/><Relationship Id="rId177" Type="http://schemas.openxmlformats.org/officeDocument/2006/relationships/hyperlink" Target="javascript:__doPostBack('ctl00$ContentPlaceHolder1$Grd_tot_detail$ctl15$hypmay','')" TargetMode="External"/><Relationship Id="rId198" Type="http://schemas.openxmlformats.org/officeDocument/2006/relationships/hyperlink" Target="javascript:__doPostBack('ctl00$ContentPlaceHolder1$Grd_tot_detail$ctl16$hypDecember','')" TargetMode="External"/><Relationship Id="rId202" Type="http://schemas.openxmlformats.org/officeDocument/2006/relationships/hyperlink" Target="javascript:__doPostBack('ctl00$ContentPlaceHolder1$Grd_tot_detail$ctl17$lnkbtn_name','')" TargetMode="External"/><Relationship Id="rId223" Type="http://schemas.openxmlformats.org/officeDocument/2006/relationships/hyperlink" Target="javascript:__doPostBack('ctl00$ContentPlaceHolder1$Grd_tot_detail$ctl18$hypSeptember','')" TargetMode="External"/><Relationship Id="rId244" Type="http://schemas.openxmlformats.org/officeDocument/2006/relationships/hyperlink" Target="javascript:__doPostBack('ctl00$ContentPlaceHolder1$Grd_tot_detail$ctl20$lnkbtn_name','')" TargetMode="External"/><Relationship Id="rId18" Type="http://schemas.openxmlformats.org/officeDocument/2006/relationships/hyperlink" Target="javascript:__doPostBack('ctl00$ContentPlaceHolder1$Grd_tot_detail$ctl03$hypmay','')" TargetMode="External"/><Relationship Id="rId39" Type="http://schemas.openxmlformats.org/officeDocument/2006/relationships/hyperlink" Target="javascript:__doPostBack('ctl00$ContentPlaceHolder1$Grd_tot_detail$ctl05$lnkbtn_name','')" TargetMode="External"/><Relationship Id="rId265" Type="http://schemas.openxmlformats.org/officeDocument/2006/relationships/hyperlink" Target="javascript:__doPostBack('ctl00$ContentPlaceHolder1$Grd_tot_detail$ctl21$hypSeptember','')" TargetMode="External"/><Relationship Id="rId286" Type="http://schemas.openxmlformats.org/officeDocument/2006/relationships/hyperlink" Target="javascript:__doPostBack('ctl00$ContentPlaceHolder1$Grd_tot_detail$ctl23$lnkbtn_name','')" TargetMode="External"/><Relationship Id="rId50" Type="http://schemas.openxmlformats.org/officeDocument/2006/relationships/hyperlink" Target="javascript:__doPostBack('ctl00$ContentPlaceHolder1$Grd_tot_detail$ctl05$hypJanuary','')" TargetMode="External"/><Relationship Id="rId104" Type="http://schemas.openxmlformats.org/officeDocument/2006/relationships/hyperlink" Target="javascript:__doPostBack('ctl00$ContentPlaceHolder1$Grd_tot_detail$ctl09$hypNovember','')" TargetMode="External"/><Relationship Id="rId125" Type="http://schemas.openxmlformats.org/officeDocument/2006/relationships/hyperlink" Target="javascript:__doPostBack('ctl00$ContentPlaceHolder1$Grd_tot_detail$ctl11$hypapr','')" TargetMode="External"/><Relationship Id="rId146" Type="http://schemas.openxmlformats.org/officeDocument/2006/relationships/hyperlink" Target="javascript:__doPostBack('ctl00$ContentPlaceHolder1$Grd_tot_detail$ctl13$lnkbtn_name','')" TargetMode="External"/><Relationship Id="rId167" Type="http://schemas.openxmlformats.org/officeDocument/2006/relationships/hyperlink" Target="javascript:__doPostBack('ctl00$ContentPlaceHolder1$Grd_tot_detail$ctl14$hypSeptember','')" TargetMode="External"/><Relationship Id="rId188" Type="http://schemas.openxmlformats.org/officeDocument/2006/relationships/hyperlink" Target="javascript:__doPostBack('ctl00$ContentPlaceHolder1$Grd_tot_detail$ctl16$lnkbtn_name','')" TargetMode="External"/><Relationship Id="rId71" Type="http://schemas.openxmlformats.org/officeDocument/2006/relationships/hyperlink" Target="javascript:__doPostBack('ctl00$ContentPlaceHolder1$Grd_tot_detail$ctl07$hypjune','')" TargetMode="External"/><Relationship Id="rId92" Type="http://schemas.openxmlformats.org/officeDocument/2006/relationships/hyperlink" Target="javascript:__doPostBack('ctl00$ContentPlaceHolder1$Grd_tot_detail$ctl08$hypJanuary','')" TargetMode="External"/><Relationship Id="rId213" Type="http://schemas.openxmlformats.org/officeDocument/2006/relationships/hyperlink" Target="javascript:__doPostBack('ctl00$ContentPlaceHolder1$Grd_tot_detail$ctl17$hypJanuary','')" TargetMode="External"/><Relationship Id="rId234" Type="http://schemas.openxmlformats.org/officeDocument/2006/relationships/hyperlink" Target="javascript:__doPostBack('ctl00$ContentPlaceHolder1$Grd_tot_detail$ctl19$hypjune','')" TargetMode="Externa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mailto:ddplanningdsej@gmail.com"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30"/>
  <sheetViews>
    <sheetView view="pageBreakPreview" zoomScale="90" zoomScaleSheetLayoutView="90" workbookViewId="0">
      <selection activeCell="C129" sqref="C129"/>
    </sheetView>
  </sheetViews>
  <sheetFormatPr defaultRowHeight="12.75" x14ac:dyDescent="0.2"/>
  <cols>
    <col min="15" max="15" width="12.42578125" customWidth="1"/>
  </cols>
  <sheetData>
    <row r="130" spans="1:1" x14ac:dyDescent="0.2">
      <c r="A130" t="s">
        <v>825</v>
      </c>
    </row>
  </sheetData>
  <printOptions horizontalCentered="1"/>
  <pageMargins left="0.70866141732283472" right="0.70866141732283472" top="0.23622047244094491" bottom="0"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topLeftCell="A10" zoomScale="95" zoomScaleSheetLayoutView="95" workbookViewId="0">
      <selection activeCell="A11" sqref="A11:XFD33"/>
    </sheetView>
  </sheetViews>
  <sheetFormatPr defaultRowHeight="12.75" x14ac:dyDescent="0.2"/>
  <cols>
    <col min="2" max="2" width="12.7109375" customWidth="1"/>
    <col min="3" max="3" width="11.28515625" customWidth="1"/>
    <col min="5" max="5" width="9.5703125" customWidth="1"/>
    <col min="6" max="6" width="9.85546875" customWidth="1"/>
    <col min="7" max="7" width="8.85546875" customWidth="1"/>
    <col min="8" max="8" width="10.5703125" customWidth="1"/>
    <col min="9" max="9" width="9.85546875" customWidth="1"/>
    <col min="11" max="11" width="11.85546875" customWidth="1"/>
    <col min="12" max="12" width="9.42578125" customWidth="1"/>
    <col min="13" max="13" width="12" customWidth="1"/>
    <col min="14" max="14" width="14.140625" customWidth="1"/>
  </cols>
  <sheetData>
    <row r="1" spans="1:19" ht="12.75" customHeight="1" x14ac:dyDescent="0.2">
      <c r="D1" s="861"/>
      <c r="E1" s="861"/>
      <c r="F1" s="861"/>
      <c r="G1" s="861"/>
      <c r="H1" s="861"/>
      <c r="I1" s="861"/>
      <c r="J1" s="861"/>
      <c r="M1" s="94" t="s">
        <v>257</v>
      </c>
    </row>
    <row r="2" spans="1:19" ht="15" x14ac:dyDescent="0.2">
      <c r="A2" s="874" t="s">
        <v>0</v>
      </c>
      <c r="B2" s="874"/>
      <c r="C2" s="874"/>
      <c r="D2" s="874"/>
      <c r="E2" s="874"/>
      <c r="F2" s="874"/>
      <c r="G2" s="874"/>
      <c r="H2" s="874"/>
      <c r="I2" s="874"/>
      <c r="J2" s="874"/>
      <c r="K2" s="874"/>
      <c r="L2" s="874"/>
      <c r="M2" s="874"/>
      <c r="N2" s="874"/>
    </row>
    <row r="3" spans="1:19" ht="20.25" x14ac:dyDescent="0.3">
      <c r="A3" s="863" t="s">
        <v>709</v>
      </c>
      <c r="B3" s="863"/>
      <c r="C3" s="863"/>
      <c r="D3" s="863"/>
      <c r="E3" s="863"/>
      <c r="F3" s="863"/>
      <c r="G3" s="863"/>
      <c r="H3" s="863"/>
      <c r="I3" s="863"/>
      <c r="J3" s="863"/>
      <c r="K3" s="863"/>
      <c r="L3" s="863"/>
      <c r="M3" s="863"/>
      <c r="N3" s="863"/>
    </row>
    <row r="4" spans="1:19" ht="11.25" customHeight="1" x14ac:dyDescent="0.2"/>
    <row r="5" spans="1:19" ht="15.75" x14ac:dyDescent="0.25">
      <c r="A5" s="875" t="s">
        <v>753</v>
      </c>
      <c r="B5" s="875"/>
      <c r="C5" s="875"/>
      <c r="D5" s="875"/>
      <c r="E5" s="875"/>
      <c r="F5" s="875"/>
      <c r="G5" s="875"/>
      <c r="H5" s="875"/>
      <c r="I5" s="875"/>
      <c r="J5" s="875"/>
      <c r="K5" s="875"/>
      <c r="L5" s="875"/>
      <c r="M5" s="875"/>
      <c r="N5" s="875"/>
    </row>
    <row r="7" spans="1:19" x14ac:dyDescent="0.2">
      <c r="A7" s="858" t="s">
        <v>165</v>
      </c>
      <c r="B7" s="858"/>
      <c r="L7" s="857" t="s">
        <v>788</v>
      </c>
      <c r="M7" s="857"/>
      <c r="N7" s="857"/>
      <c r="O7" s="101"/>
    </row>
    <row r="8" spans="1:19" ht="15.75" customHeight="1" x14ac:dyDescent="0.2">
      <c r="A8" s="859" t="s">
        <v>2</v>
      </c>
      <c r="B8" s="859" t="s">
        <v>3</v>
      </c>
      <c r="C8" s="870" t="s">
        <v>4</v>
      </c>
      <c r="D8" s="870"/>
      <c r="E8" s="870"/>
      <c r="F8" s="871"/>
      <c r="G8" s="871"/>
      <c r="H8" s="870" t="s">
        <v>106</v>
      </c>
      <c r="I8" s="870"/>
      <c r="J8" s="870"/>
      <c r="K8" s="870"/>
      <c r="L8" s="870"/>
      <c r="M8" s="859" t="s">
        <v>136</v>
      </c>
      <c r="N8" s="873" t="s">
        <v>137</v>
      </c>
    </row>
    <row r="9" spans="1:19" ht="51" x14ac:dyDescent="0.2">
      <c r="A9" s="860"/>
      <c r="B9" s="860"/>
      <c r="C9" s="5" t="s">
        <v>5</v>
      </c>
      <c r="D9" s="5" t="s">
        <v>6</v>
      </c>
      <c r="E9" s="5" t="s">
        <v>362</v>
      </c>
      <c r="F9" s="5" t="s">
        <v>104</v>
      </c>
      <c r="G9" s="5" t="s">
        <v>119</v>
      </c>
      <c r="H9" s="5" t="s">
        <v>5</v>
      </c>
      <c r="I9" s="5" t="s">
        <v>6</v>
      </c>
      <c r="J9" s="5" t="s">
        <v>362</v>
      </c>
      <c r="K9" s="7" t="s">
        <v>104</v>
      </c>
      <c r="L9" s="7" t="s">
        <v>120</v>
      </c>
      <c r="M9" s="860"/>
      <c r="N9" s="873"/>
      <c r="R9" s="9"/>
      <c r="S9" s="12"/>
    </row>
    <row r="10" spans="1:19" s="14" customFormat="1" x14ac:dyDescent="0.2">
      <c r="A10" s="5">
        <v>1</v>
      </c>
      <c r="B10" s="5">
        <v>2</v>
      </c>
      <c r="C10" s="5">
        <v>3</v>
      </c>
      <c r="D10" s="5">
        <v>4</v>
      </c>
      <c r="E10" s="5">
        <v>5</v>
      </c>
      <c r="F10" s="5">
        <v>6</v>
      </c>
      <c r="G10" s="5">
        <v>7</v>
      </c>
      <c r="H10" s="5">
        <v>8</v>
      </c>
      <c r="I10" s="5">
        <v>9</v>
      </c>
      <c r="J10" s="5">
        <v>10</v>
      </c>
      <c r="K10" s="3">
        <v>11</v>
      </c>
      <c r="L10" s="100">
        <v>12</v>
      </c>
      <c r="M10" s="100">
        <v>13</v>
      </c>
      <c r="N10" s="3">
        <v>14</v>
      </c>
    </row>
    <row r="11" spans="1:19" ht="17.45" customHeight="1" x14ac:dyDescent="0.2">
      <c r="A11" s="543">
        <v>1</v>
      </c>
      <c r="B11" s="45" t="s">
        <v>893</v>
      </c>
      <c r="C11" s="309">
        <v>19</v>
      </c>
      <c r="D11" s="378">
        <v>0</v>
      </c>
      <c r="E11" s="378">
        <v>0</v>
      </c>
      <c r="F11" s="378">
        <v>0</v>
      </c>
      <c r="G11" s="309">
        <v>19</v>
      </c>
      <c r="H11" s="309">
        <v>19</v>
      </c>
      <c r="I11" s="446">
        <v>0</v>
      </c>
      <c r="J11" s="446">
        <v>0</v>
      </c>
      <c r="K11" s="446">
        <v>0</v>
      </c>
      <c r="L11" s="309">
        <v>19</v>
      </c>
      <c r="M11" s="378">
        <v>0</v>
      </c>
      <c r="N11" s="378"/>
    </row>
    <row r="12" spans="1:19" ht="17.45" customHeight="1" x14ac:dyDescent="0.2">
      <c r="A12" s="543">
        <v>2</v>
      </c>
      <c r="B12" s="45" t="s">
        <v>894</v>
      </c>
      <c r="C12" s="305">
        <v>2</v>
      </c>
      <c r="D12" s="378">
        <v>0</v>
      </c>
      <c r="E12" s="378">
        <v>0</v>
      </c>
      <c r="F12" s="378">
        <v>0</v>
      </c>
      <c r="G12" s="305">
        <v>2</v>
      </c>
      <c r="H12" s="305">
        <v>2</v>
      </c>
      <c r="I12" s="446">
        <v>0</v>
      </c>
      <c r="J12" s="446">
        <v>0</v>
      </c>
      <c r="K12" s="446">
        <v>0</v>
      </c>
      <c r="L12" s="305">
        <v>2</v>
      </c>
      <c r="M12" s="378">
        <v>0</v>
      </c>
      <c r="N12" s="378"/>
    </row>
    <row r="13" spans="1:19" ht="17.45" customHeight="1" x14ac:dyDescent="0.2">
      <c r="A13" s="658">
        <v>3</v>
      </c>
      <c r="B13" s="45" t="s">
        <v>895</v>
      </c>
      <c r="C13" s="305">
        <v>0</v>
      </c>
      <c r="D13" s="378">
        <v>0</v>
      </c>
      <c r="E13" s="378">
        <v>0</v>
      </c>
      <c r="F13" s="378">
        <v>0</v>
      </c>
      <c r="G13" s="305">
        <v>0</v>
      </c>
      <c r="H13" s="305">
        <v>0</v>
      </c>
      <c r="I13" s="446">
        <v>0</v>
      </c>
      <c r="J13" s="446">
        <v>0</v>
      </c>
      <c r="K13" s="446">
        <v>0</v>
      </c>
      <c r="L13" s="305">
        <v>0</v>
      </c>
      <c r="M13" s="378">
        <v>0</v>
      </c>
      <c r="N13" s="378"/>
    </row>
    <row r="14" spans="1:19" ht="17.45" customHeight="1" x14ac:dyDescent="0.2">
      <c r="A14" s="658">
        <v>4</v>
      </c>
      <c r="B14" s="45" t="s">
        <v>896</v>
      </c>
      <c r="C14" s="302">
        <v>5</v>
      </c>
      <c r="D14" s="378">
        <v>0</v>
      </c>
      <c r="E14" s="378">
        <v>0</v>
      </c>
      <c r="F14" s="378">
        <v>0</v>
      </c>
      <c r="G14" s="302">
        <v>5</v>
      </c>
      <c r="H14" s="302">
        <v>5</v>
      </c>
      <c r="I14" s="446">
        <v>0</v>
      </c>
      <c r="J14" s="446">
        <v>0</v>
      </c>
      <c r="K14" s="446">
        <v>0</v>
      </c>
      <c r="L14" s="302">
        <v>5</v>
      </c>
      <c r="M14" s="378">
        <v>0</v>
      </c>
      <c r="N14" s="378"/>
    </row>
    <row r="15" spans="1:19" ht="17.45" customHeight="1" x14ac:dyDescent="0.2">
      <c r="A15" s="658">
        <v>5</v>
      </c>
      <c r="B15" s="45" t="s">
        <v>897</v>
      </c>
      <c r="C15" s="305">
        <v>6</v>
      </c>
      <c r="D15" s="378">
        <v>0</v>
      </c>
      <c r="E15" s="378">
        <v>0</v>
      </c>
      <c r="F15" s="378">
        <v>0</v>
      </c>
      <c r="G15" s="305">
        <v>6</v>
      </c>
      <c r="H15" s="305">
        <v>6</v>
      </c>
      <c r="I15" s="446">
        <v>0</v>
      </c>
      <c r="J15" s="446">
        <v>0</v>
      </c>
      <c r="K15" s="446">
        <v>0</v>
      </c>
      <c r="L15" s="305">
        <v>6</v>
      </c>
      <c r="M15" s="378">
        <v>0</v>
      </c>
      <c r="N15" s="378"/>
    </row>
    <row r="16" spans="1:19" ht="17.45" customHeight="1" x14ac:dyDescent="0.2">
      <c r="A16" s="658">
        <v>6</v>
      </c>
      <c r="B16" s="45" t="s">
        <v>898</v>
      </c>
      <c r="C16" s="310">
        <v>14</v>
      </c>
      <c r="D16" s="378">
        <v>0</v>
      </c>
      <c r="E16" s="378">
        <v>0</v>
      </c>
      <c r="F16" s="378">
        <v>0</v>
      </c>
      <c r="G16" s="310">
        <v>14</v>
      </c>
      <c r="H16" s="310">
        <v>14</v>
      </c>
      <c r="I16" s="446">
        <v>0</v>
      </c>
      <c r="J16" s="446">
        <v>0</v>
      </c>
      <c r="K16" s="446">
        <v>0</v>
      </c>
      <c r="L16" s="310">
        <v>14</v>
      </c>
      <c r="M16" s="378">
        <v>0</v>
      </c>
      <c r="N16" s="378"/>
    </row>
    <row r="17" spans="1:14" ht="17.45" customHeight="1" x14ac:dyDescent="0.2">
      <c r="A17" s="658">
        <v>7</v>
      </c>
      <c r="B17" s="45" t="s">
        <v>899</v>
      </c>
      <c r="C17" s="305">
        <v>2</v>
      </c>
      <c r="D17" s="378">
        <v>0</v>
      </c>
      <c r="E17" s="378">
        <v>0</v>
      </c>
      <c r="F17" s="378">
        <v>0</v>
      </c>
      <c r="G17" s="305">
        <v>2</v>
      </c>
      <c r="H17" s="305">
        <v>2</v>
      </c>
      <c r="I17" s="446">
        <v>0</v>
      </c>
      <c r="J17" s="446">
        <v>0</v>
      </c>
      <c r="K17" s="446">
        <v>0</v>
      </c>
      <c r="L17" s="305">
        <v>2</v>
      </c>
      <c r="M17" s="378">
        <v>0</v>
      </c>
      <c r="N17" s="378"/>
    </row>
    <row r="18" spans="1:14" ht="17.45" customHeight="1" x14ac:dyDescent="0.2">
      <c r="A18" s="658">
        <v>8</v>
      </c>
      <c r="B18" s="45" t="s">
        <v>900</v>
      </c>
      <c r="C18" s="305">
        <v>5</v>
      </c>
      <c r="D18" s="378">
        <v>0</v>
      </c>
      <c r="E18" s="378">
        <v>0</v>
      </c>
      <c r="F18" s="378">
        <v>0</v>
      </c>
      <c r="G18" s="305">
        <v>5</v>
      </c>
      <c r="H18" s="305">
        <v>5</v>
      </c>
      <c r="I18" s="446">
        <v>0</v>
      </c>
      <c r="J18" s="446">
        <v>0</v>
      </c>
      <c r="K18" s="446">
        <v>0</v>
      </c>
      <c r="L18" s="305">
        <v>5</v>
      </c>
      <c r="M18" s="378">
        <v>0</v>
      </c>
      <c r="N18" s="378"/>
    </row>
    <row r="19" spans="1:14" ht="17.45" customHeight="1" x14ac:dyDescent="0.2">
      <c r="A19" s="658">
        <v>9</v>
      </c>
      <c r="B19" s="45" t="s">
        <v>901</v>
      </c>
      <c r="C19" s="309">
        <v>11</v>
      </c>
      <c r="D19" s="378">
        <v>0</v>
      </c>
      <c r="E19" s="378">
        <v>0</v>
      </c>
      <c r="F19" s="378">
        <v>0</v>
      </c>
      <c r="G19" s="309">
        <v>11</v>
      </c>
      <c r="H19" s="309">
        <v>11</v>
      </c>
      <c r="I19" s="446">
        <v>0</v>
      </c>
      <c r="J19" s="446">
        <v>0</v>
      </c>
      <c r="K19" s="446">
        <v>0</v>
      </c>
      <c r="L19" s="309">
        <v>11</v>
      </c>
      <c r="M19" s="378">
        <v>0</v>
      </c>
      <c r="N19" s="378"/>
    </row>
    <row r="20" spans="1:14" ht="17.45" customHeight="1" x14ac:dyDescent="0.2">
      <c r="A20" s="658">
        <v>10</v>
      </c>
      <c r="B20" s="45" t="s">
        <v>902</v>
      </c>
      <c r="C20" s="305">
        <v>11</v>
      </c>
      <c r="D20" s="378">
        <v>0</v>
      </c>
      <c r="E20" s="378">
        <v>0</v>
      </c>
      <c r="F20" s="378">
        <v>0</v>
      </c>
      <c r="G20" s="305">
        <v>11</v>
      </c>
      <c r="H20" s="305">
        <v>11</v>
      </c>
      <c r="I20" s="446">
        <v>0</v>
      </c>
      <c r="J20" s="446">
        <v>0</v>
      </c>
      <c r="K20" s="446">
        <v>0</v>
      </c>
      <c r="L20" s="305">
        <v>11</v>
      </c>
      <c r="M20" s="378">
        <v>0</v>
      </c>
      <c r="N20" s="378"/>
    </row>
    <row r="21" spans="1:14" ht="17.45" customHeight="1" x14ac:dyDescent="0.25">
      <c r="A21" s="658">
        <v>11</v>
      </c>
      <c r="B21" s="45" t="s">
        <v>938</v>
      </c>
      <c r="C21" s="500">
        <v>11</v>
      </c>
      <c r="D21" s="543">
        <v>0</v>
      </c>
      <c r="E21" s="543">
        <v>0</v>
      </c>
      <c r="F21" s="543">
        <v>0</v>
      </c>
      <c r="G21" s="500">
        <v>11</v>
      </c>
      <c r="H21" s="500">
        <v>11</v>
      </c>
      <c r="I21" s="543">
        <v>0</v>
      </c>
      <c r="J21" s="543">
        <v>0</v>
      </c>
      <c r="K21" s="543">
        <v>0</v>
      </c>
      <c r="L21" s="500">
        <v>11</v>
      </c>
      <c r="M21" s="543">
        <v>0</v>
      </c>
      <c r="N21" s="547"/>
    </row>
    <row r="22" spans="1:14" ht="17.45" customHeight="1" x14ac:dyDescent="0.25">
      <c r="A22" s="658">
        <v>12</v>
      </c>
      <c r="B22" s="45" t="s">
        <v>939</v>
      </c>
      <c r="C22" s="501">
        <v>12</v>
      </c>
      <c r="D22" s="543">
        <v>0</v>
      </c>
      <c r="E22" s="543">
        <v>0</v>
      </c>
      <c r="F22" s="543">
        <v>0</v>
      </c>
      <c r="G22" s="501">
        <v>12</v>
      </c>
      <c r="H22" s="501">
        <v>12</v>
      </c>
      <c r="I22" s="543">
        <v>0</v>
      </c>
      <c r="J22" s="543">
        <v>0</v>
      </c>
      <c r="K22" s="543">
        <v>0</v>
      </c>
      <c r="L22" s="501">
        <v>12</v>
      </c>
      <c r="M22" s="543">
        <v>0</v>
      </c>
      <c r="N22" s="547"/>
    </row>
    <row r="23" spans="1:14" ht="17.45" customHeight="1" x14ac:dyDescent="0.25">
      <c r="A23" s="658">
        <v>13</v>
      </c>
      <c r="B23" s="45" t="s">
        <v>940</v>
      </c>
      <c r="C23" s="501">
        <v>96</v>
      </c>
      <c r="D23" s="543">
        <v>0</v>
      </c>
      <c r="E23" s="543">
        <v>0</v>
      </c>
      <c r="F23" s="543">
        <v>0</v>
      </c>
      <c r="G23" s="501">
        <v>96</v>
      </c>
      <c r="H23" s="501">
        <v>96</v>
      </c>
      <c r="I23" s="543">
        <v>0</v>
      </c>
      <c r="J23" s="543">
        <v>0</v>
      </c>
      <c r="K23" s="543">
        <v>0</v>
      </c>
      <c r="L23" s="501">
        <v>96</v>
      </c>
      <c r="M23" s="543">
        <v>0</v>
      </c>
      <c r="N23" s="547"/>
    </row>
    <row r="24" spans="1:14" ht="17.45" customHeight="1" x14ac:dyDescent="0.25">
      <c r="A24" s="658">
        <v>14</v>
      </c>
      <c r="B24" s="45" t="s">
        <v>941</v>
      </c>
      <c r="C24" s="500">
        <v>51</v>
      </c>
      <c r="D24" s="543">
        <v>0</v>
      </c>
      <c r="E24" s="543">
        <v>0</v>
      </c>
      <c r="F24" s="543">
        <v>0</v>
      </c>
      <c r="G24" s="500">
        <v>51</v>
      </c>
      <c r="H24" s="500">
        <v>51</v>
      </c>
      <c r="I24" s="543">
        <v>0</v>
      </c>
      <c r="J24" s="543">
        <v>0</v>
      </c>
      <c r="K24" s="543">
        <v>0</v>
      </c>
      <c r="L24" s="500">
        <v>51</v>
      </c>
      <c r="M24" s="543">
        <v>0</v>
      </c>
      <c r="N24" s="547"/>
    </row>
    <row r="25" spans="1:14" ht="17.45" customHeight="1" x14ac:dyDescent="0.25">
      <c r="A25" s="658">
        <v>15</v>
      </c>
      <c r="B25" s="45" t="s">
        <v>942</v>
      </c>
      <c r="C25" s="500">
        <v>22</v>
      </c>
      <c r="D25" s="543">
        <v>0</v>
      </c>
      <c r="E25" s="543">
        <v>0</v>
      </c>
      <c r="F25" s="543">
        <v>0</v>
      </c>
      <c r="G25" s="500">
        <v>22</v>
      </c>
      <c r="H25" s="500">
        <v>22</v>
      </c>
      <c r="I25" s="543">
        <v>0</v>
      </c>
      <c r="J25" s="543">
        <v>0</v>
      </c>
      <c r="K25" s="543">
        <v>0</v>
      </c>
      <c r="L25" s="500">
        <v>22</v>
      </c>
      <c r="M25" s="543">
        <v>0</v>
      </c>
      <c r="N25" s="547"/>
    </row>
    <row r="26" spans="1:14" ht="17.45" customHeight="1" x14ac:dyDescent="0.25">
      <c r="A26" s="658">
        <v>16</v>
      </c>
      <c r="B26" s="45" t="s">
        <v>943</v>
      </c>
      <c r="C26" s="501">
        <v>81</v>
      </c>
      <c r="D26" s="543">
        <v>0</v>
      </c>
      <c r="E26" s="543">
        <v>0</v>
      </c>
      <c r="F26" s="543">
        <v>0</v>
      </c>
      <c r="G26" s="501">
        <v>81</v>
      </c>
      <c r="H26" s="501">
        <v>81</v>
      </c>
      <c r="I26" s="543">
        <v>0</v>
      </c>
      <c r="J26" s="543">
        <v>0</v>
      </c>
      <c r="K26" s="543">
        <v>0</v>
      </c>
      <c r="L26" s="501">
        <v>81</v>
      </c>
      <c r="M26" s="543">
        <v>0</v>
      </c>
      <c r="N26" s="547"/>
    </row>
    <row r="27" spans="1:14" ht="17.45" customHeight="1" x14ac:dyDescent="0.25">
      <c r="A27" s="658">
        <v>17</v>
      </c>
      <c r="B27" s="45" t="s">
        <v>944</v>
      </c>
      <c r="C27" s="500">
        <v>16</v>
      </c>
      <c r="D27" s="543">
        <v>0</v>
      </c>
      <c r="E27" s="543">
        <v>0</v>
      </c>
      <c r="F27" s="543">
        <v>0</v>
      </c>
      <c r="G27" s="500">
        <v>16</v>
      </c>
      <c r="H27" s="500">
        <v>16</v>
      </c>
      <c r="I27" s="543">
        <v>0</v>
      </c>
      <c r="J27" s="543">
        <v>0</v>
      </c>
      <c r="K27" s="543">
        <v>0</v>
      </c>
      <c r="L27" s="500">
        <v>16</v>
      </c>
      <c r="M27" s="543">
        <v>0</v>
      </c>
      <c r="N27" s="547"/>
    </row>
    <row r="28" spans="1:14" ht="17.45" customHeight="1" x14ac:dyDescent="0.25">
      <c r="A28" s="658">
        <v>18</v>
      </c>
      <c r="B28" s="45" t="s">
        <v>945</v>
      </c>
      <c r="C28" s="501">
        <v>13</v>
      </c>
      <c r="D28" s="543">
        <v>0</v>
      </c>
      <c r="E28" s="543">
        <v>0</v>
      </c>
      <c r="F28" s="543">
        <v>0</v>
      </c>
      <c r="G28" s="501">
        <v>13</v>
      </c>
      <c r="H28" s="501">
        <v>13</v>
      </c>
      <c r="I28" s="543">
        <v>0</v>
      </c>
      <c r="J28" s="543">
        <v>0</v>
      </c>
      <c r="K28" s="543">
        <v>0</v>
      </c>
      <c r="L28" s="501">
        <v>13</v>
      </c>
      <c r="M28" s="543">
        <v>0</v>
      </c>
      <c r="N28" s="547"/>
    </row>
    <row r="29" spans="1:14" ht="17.45" customHeight="1" x14ac:dyDescent="0.25">
      <c r="A29" s="658">
        <v>19</v>
      </c>
      <c r="B29" s="45" t="s">
        <v>946</v>
      </c>
      <c r="C29" s="501">
        <v>37</v>
      </c>
      <c r="D29" s="543">
        <v>0</v>
      </c>
      <c r="E29" s="543">
        <v>0</v>
      </c>
      <c r="F29" s="543">
        <v>0</v>
      </c>
      <c r="G29" s="501">
        <v>37</v>
      </c>
      <c r="H29" s="501">
        <v>37</v>
      </c>
      <c r="I29" s="543">
        <v>0</v>
      </c>
      <c r="J29" s="543">
        <v>0</v>
      </c>
      <c r="K29" s="543">
        <v>0</v>
      </c>
      <c r="L29" s="501">
        <v>37</v>
      </c>
      <c r="M29" s="543">
        <v>0</v>
      </c>
      <c r="N29" s="547"/>
    </row>
    <row r="30" spans="1:14" ht="17.45" customHeight="1" x14ac:dyDescent="0.25">
      <c r="A30" s="658">
        <v>20</v>
      </c>
      <c r="B30" s="45" t="s">
        <v>947</v>
      </c>
      <c r="C30" s="501">
        <v>67</v>
      </c>
      <c r="D30" s="543">
        <v>0</v>
      </c>
      <c r="E30" s="543">
        <v>0</v>
      </c>
      <c r="F30" s="543">
        <v>0</v>
      </c>
      <c r="G30" s="501">
        <v>67</v>
      </c>
      <c r="H30" s="501">
        <v>67</v>
      </c>
      <c r="I30" s="543">
        <v>0</v>
      </c>
      <c r="J30" s="543">
        <v>0</v>
      </c>
      <c r="K30" s="543">
        <v>0</v>
      </c>
      <c r="L30" s="501">
        <v>67</v>
      </c>
      <c r="M30" s="543">
        <v>0</v>
      </c>
      <c r="N30" s="547"/>
    </row>
    <row r="31" spans="1:14" ht="17.45" customHeight="1" x14ac:dyDescent="0.25">
      <c r="A31" s="658">
        <v>21</v>
      </c>
      <c r="B31" s="45" t="s">
        <v>948</v>
      </c>
      <c r="C31" s="501">
        <v>2</v>
      </c>
      <c r="D31" s="547">
        <f t="shared" ref="D31:F31" si="0">SUM(D21:D30)</f>
        <v>0</v>
      </c>
      <c r="E31" s="547">
        <f t="shared" si="0"/>
        <v>0</v>
      </c>
      <c r="F31" s="547">
        <f t="shared" si="0"/>
        <v>0</v>
      </c>
      <c r="G31" s="501">
        <v>2</v>
      </c>
      <c r="H31" s="501">
        <v>2</v>
      </c>
      <c r="I31" s="547">
        <f t="shared" ref="I31:K31" si="1">SUM(I21:I30)</f>
        <v>0</v>
      </c>
      <c r="J31" s="547">
        <f t="shared" si="1"/>
        <v>0</v>
      </c>
      <c r="K31" s="547">
        <f t="shared" si="1"/>
        <v>0</v>
      </c>
      <c r="L31" s="501">
        <v>2</v>
      </c>
      <c r="M31" s="547">
        <f t="shared" ref="M31" si="2">SUM(M21:M30)</f>
        <v>0</v>
      </c>
      <c r="N31" s="547"/>
    </row>
    <row r="32" spans="1:14" ht="17.45" customHeight="1" x14ac:dyDescent="0.25">
      <c r="A32" s="658">
        <v>22</v>
      </c>
      <c r="B32" s="45" t="s">
        <v>949</v>
      </c>
      <c r="C32" s="501">
        <v>39</v>
      </c>
      <c r="D32" s="543">
        <v>0</v>
      </c>
      <c r="E32" s="543">
        <v>0</v>
      </c>
      <c r="F32" s="543">
        <v>0</v>
      </c>
      <c r="G32" s="501">
        <v>39</v>
      </c>
      <c r="H32" s="501">
        <v>39</v>
      </c>
      <c r="I32" s="543">
        <v>0</v>
      </c>
      <c r="J32" s="543">
        <v>0</v>
      </c>
      <c r="K32" s="543">
        <v>0</v>
      </c>
      <c r="L32" s="501">
        <v>39</v>
      </c>
      <c r="M32" s="543">
        <v>0</v>
      </c>
      <c r="N32" s="547"/>
    </row>
    <row r="33" spans="1:14" ht="17.45" customHeight="1" x14ac:dyDescent="0.25">
      <c r="A33" s="547"/>
      <c r="B33" s="543" t="s">
        <v>950</v>
      </c>
      <c r="C33" s="547">
        <f>SUM(C11:C32)</f>
        <v>522</v>
      </c>
      <c r="D33" s="659">
        <f t="shared" ref="D33:N33" si="3">SUM(D11:D32)</f>
        <v>0</v>
      </c>
      <c r="E33" s="659">
        <f t="shared" si="3"/>
        <v>0</v>
      </c>
      <c r="F33" s="659">
        <f t="shared" si="3"/>
        <v>0</v>
      </c>
      <c r="G33" s="659">
        <f t="shared" si="3"/>
        <v>522</v>
      </c>
      <c r="H33" s="659">
        <f t="shared" si="3"/>
        <v>522</v>
      </c>
      <c r="I33" s="659">
        <f t="shared" si="3"/>
        <v>0</v>
      </c>
      <c r="J33" s="659">
        <f t="shared" si="3"/>
        <v>0</v>
      </c>
      <c r="K33" s="659">
        <f t="shared" si="3"/>
        <v>0</v>
      </c>
      <c r="L33" s="659">
        <f t="shared" si="3"/>
        <v>522</v>
      </c>
      <c r="M33" s="659">
        <f t="shared" si="3"/>
        <v>0</v>
      </c>
      <c r="N33" s="659">
        <f t="shared" si="3"/>
        <v>0</v>
      </c>
    </row>
    <row r="34" spans="1:14" x14ac:dyDescent="0.2">
      <c r="A34" s="11"/>
      <c r="B34" s="12"/>
      <c r="C34" s="12"/>
      <c r="D34" s="12"/>
      <c r="E34" s="12"/>
      <c r="F34" s="12"/>
      <c r="G34" s="12"/>
      <c r="H34" s="12"/>
      <c r="I34" s="12"/>
      <c r="J34" s="12"/>
      <c r="K34" s="12"/>
      <c r="L34" s="12"/>
      <c r="M34" s="12"/>
      <c r="N34" s="12"/>
    </row>
    <row r="35" spans="1:14" x14ac:dyDescent="0.2">
      <c r="A35" s="10" t="s">
        <v>7</v>
      </c>
    </row>
    <row r="36" spans="1:14" x14ac:dyDescent="0.2">
      <c r="A36" t="s">
        <v>8</v>
      </c>
    </row>
    <row r="37" spans="1:14" x14ac:dyDescent="0.2">
      <c r="A37" t="s">
        <v>9</v>
      </c>
      <c r="K37" s="11" t="s">
        <v>10</v>
      </c>
      <c r="L37" s="11" t="s">
        <v>10</v>
      </c>
      <c r="M37" s="11"/>
      <c r="N37" s="11" t="s">
        <v>10</v>
      </c>
    </row>
    <row r="38" spans="1:14" x14ac:dyDescent="0.2">
      <c r="A38" s="15" t="s">
        <v>434</v>
      </c>
      <c r="J38" s="11"/>
      <c r="K38" s="11"/>
      <c r="L38" s="11"/>
    </row>
    <row r="39" spans="1:14" x14ac:dyDescent="0.2">
      <c r="C39" s="15" t="s">
        <v>435</v>
      </c>
      <c r="E39" s="12"/>
      <c r="F39" s="12"/>
      <c r="G39" s="12"/>
      <c r="H39" s="12"/>
      <c r="I39" s="12"/>
      <c r="J39" s="12"/>
      <c r="K39" s="12"/>
      <c r="L39" s="12"/>
      <c r="M39" s="12"/>
    </row>
    <row r="40" spans="1:14" x14ac:dyDescent="0.2">
      <c r="E40" s="12"/>
      <c r="F40" s="12"/>
      <c r="G40" s="12"/>
      <c r="H40" s="12"/>
      <c r="I40" s="12"/>
      <c r="J40" s="12"/>
      <c r="K40" s="12"/>
      <c r="L40" s="12"/>
      <c r="M40" s="12"/>
      <c r="N40" s="12"/>
    </row>
    <row r="41" spans="1:14" x14ac:dyDescent="0.2">
      <c r="E41" s="12"/>
      <c r="F41" s="12"/>
      <c r="G41" s="12"/>
      <c r="H41" s="12"/>
      <c r="I41" s="12"/>
      <c r="J41" s="12"/>
      <c r="K41" s="12"/>
      <c r="L41" s="12"/>
      <c r="M41" s="12"/>
      <c r="N41" s="12"/>
    </row>
    <row r="42" spans="1:14" ht="15.75" customHeight="1" x14ac:dyDescent="0.25">
      <c r="A42" s="13" t="s">
        <v>11</v>
      </c>
      <c r="B42" s="13"/>
      <c r="C42" s="13"/>
      <c r="D42" s="13"/>
      <c r="E42" s="13"/>
      <c r="F42" s="13"/>
      <c r="G42" s="13"/>
      <c r="H42" s="13"/>
      <c r="K42" s="14"/>
      <c r="L42" s="866" t="s">
        <v>12</v>
      </c>
      <c r="M42" s="866"/>
      <c r="N42" s="866"/>
    </row>
    <row r="43" spans="1:14" ht="15.75" customHeight="1" x14ac:dyDescent="0.2">
      <c r="A43" s="866" t="s">
        <v>13</v>
      </c>
      <c r="B43" s="866"/>
      <c r="C43" s="866"/>
      <c r="D43" s="866"/>
      <c r="E43" s="866"/>
      <c r="F43" s="866"/>
      <c r="G43" s="866"/>
      <c r="H43" s="866"/>
      <c r="I43" s="866"/>
      <c r="J43" s="866"/>
      <c r="K43" s="866"/>
      <c r="L43" s="866"/>
      <c r="M43" s="866"/>
      <c r="N43" s="866"/>
    </row>
    <row r="44" spans="1:14" ht="15.75" x14ac:dyDescent="0.2">
      <c r="A44" s="866" t="s">
        <v>14</v>
      </c>
      <c r="B44" s="866"/>
      <c r="C44" s="866"/>
      <c r="D44" s="866"/>
      <c r="E44" s="866"/>
      <c r="F44" s="866"/>
      <c r="G44" s="866"/>
      <c r="H44" s="866"/>
      <c r="I44" s="866"/>
      <c r="J44" s="866"/>
      <c r="K44" s="866"/>
      <c r="L44" s="866"/>
      <c r="M44" s="866"/>
      <c r="N44" s="866"/>
    </row>
    <row r="45" spans="1:14" x14ac:dyDescent="0.2">
      <c r="K45" s="858" t="s">
        <v>86</v>
      </c>
      <c r="L45" s="858"/>
      <c r="M45" s="858"/>
      <c r="N45" s="858"/>
    </row>
    <row r="46" spans="1:14" x14ac:dyDescent="0.2">
      <c r="A46" s="865"/>
      <c r="B46" s="865"/>
      <c r="C46" s="865"/>
      <c r="D46" s="865"/>
      <c r="E46" s="865"/>
      <c r="F46" s="865"/>
      <c r="G46" s="865"/>
      <c r="H46" s="865"/>
      <c r="I46" s="865"/>
      <c r="J46" s="865"/>
      <c r="K46" s="865"/>
      <c r="L46" s="865"/>
      <c r="M46" s="865"/>
      <c r="N46" s="865"/>
    </row>
  </sheetData>
  <mergeCells count="17">
    <mergeCell ref="A7:B7"/>
    <mergeCell ref="D1:J1"/>
    <mergeCell ref="A2:N2"/>
    <mergeCell ref="A3:N3"/>
    <mergeCell ref="A5:N5"/>
    <mergeCell ref="L7:N7"/>
    <mergeCell ref="A46:N46"/>
    <mergeCell ref="N8:N9"/>
    <mergeCell ref="L42:N42"/>
    <mergeCell ref="A43:N43"/>
    <mergeCell ref="A44:N44"/>
    <mergeCell ref="K45:N45"/>
    <mergeCell ref="A8:A9"/>
    <mergeCell ref="B8:B9"/>
    <mergeCell ref="C8:G8"/>
    <mergeCell ref="H8:L8"/>
    <mergeCell ref="M8:M9"/>
  </mergeCells>
  <phoneticPr fontId="0" type="noConversion"/>
  <printOptions horizontalCentered="1"/>
  <pageMargins left="0.70866141732283472" right="0.70866141732283472" top="0.23622047244094491" bottom="0" header="0.31496062992125984" footer="0.31496062992125984"/>
  <pageSetup paperSize="9" scale="7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view="pageBreakPreview" topLeftCell="F19" zoomScale="112" zoomScaleSheetLayoutView="112" workbookViewId="0">
      <selection activeCell="J37" sqref="J37"/>
    </sheetView>
  </sheetViews>
  <sheetFormatPr defaultColWidth="9.140625" defaultRowHeight="12.75" x14ac:dyDescent="0.2"/>
  <cols>
    <col min="1" max="1" width="7.140625" style="726" customWidth="1"/>
    <col min="2" max="2" width="10.85546875" style="726" customWidth="1"/>
    <col min="3" max="3" width="10.28515625" style="726" customWidth="1"/>
    <col min="4" max="4" width="7.7109375" style="726" customWidth="1"/>
    <col min="5" max="6" width="9.140625" style="726"/>
    <col min="7" max="7" width="10.28515625" style="726" customWidth="1"/>
    <col min="8" max="8" width="11" style="726" customWidth="1"/>
    <col min="9" max="9" width="7.85546875" style="726" customWidth="1"/>
    <col min="10" max="10" width="9.5703125" style="726" customWidth="1"/>
    <col min="11" max="11" width="11.7109375" style="726" customWidth="1"/>
    <col min="12" max="12" width="10.7109375" style="726" customWidth="1"/>
    <col min="13" max="13" width="10.5703125" style="726" customWidth="1"/>
    <col min="14" max="14" width="8.7109375" style="726" customWidth="1"/>
    <col min="15" max="15" width="8.85546875" style="726" customWidth="1"/>
    <col min="16" max="16" width="9.140625" style="726"/>
    <col min="17" max="17" width="11" style="726" customWidth="1"/>
    <col min="18" max="16384" width="9.140625" style="726"/>
  </cols>
  <sheetData>
    <row r="1" spans="1:18" customFormat="1" ht="12.75" customHeight="1" x14ac:dyDescent="0.2">
      <c r="D1" s="726"/>
      <c r="E1" s="726"/>
      <c r="F1" s="726"/>
      <c r="G1" s="726"/>
      <c r="H1" s="726"/>
      <c r="I1" s="726"/>
      <c r="J1" s="726"/>
      <c r="K1" s="726"/>
      <c r="L1" s="726"/>
      <c r="M1" s="726"/>
      <c r="N1" s="726"/>
      <c r="O1" s="878" t="s">
        <v>62</v>
      </c>
      <c r="P1" s="878"/>
      <c r="Q1" s="878"/>
    </row>
    <row r="2" spans="1:18" customFormat="1" ht="15" x14ac:dyDescent="0.2">
      <c r="A2" s="874" t="s">
        <v>0</v>
      </c>
      <c r="B2" s="874"/>
      <c r="C2" s="874"/>
      <c r="D2" s="874"/>
      <c r="E2" s="874"/>
      <c r="F2" s="874"/>
      <c r="G2" s="874"/>
      <c r="H2" s="874"/>
      <c r="I2" s="874"/>
      <c r="J2" s="874"/>
      <c r="K2" s="874"/>
      <c r="L2" s="874"/>
      <c r="M2" s="40"/>
      <c r="N2" s="40"/>
      <c r="O2" s="40"/>
      <c r="P2" s="40"/>
    </row>
    <row r="3" spans="1:18" customFormat="1" ht="20.25" x14ac:dyDescent="0.3">
      <c r="A3" s="863" t="s">
        <v>709</v>
      </c>
      <c r="B3" s="863"/>
      <c r="C3" s="863"/>
      <c r="D3" s="863"/>
      <c r="E3" s="863"/>
      <c r="F3" s="863"/>
      <c r="G3" s="863"/>
      <c r="H3" s="863"/>
      <c r="I3" s="863"/>
      <c r="J3" s="863"/>
      <c r="K3" s="863"/>
      <c r="L3" s="863"/>
      <c r="M3" s="39"/>
      <c r="N3" s="39"/>
      <c r="O3" s="39"/>
      <c r="P3" s="39"/>
    </row>
    <row r="4" spans="1:18" customFormat="1" ht="11.25" customHeight="1" x14ac:dyDescent="0.2"/>
    <row r="5" spans="1:18" customFormat="1" ht="15.75" customHeight="1" x14ac:dyDescent="0.25">
      <c r="A5" s="876" t="s">
        <v>754</v>
      </c>
      <c r="B5" s="876"/>
      <c r="C5" s="876"/>
      <c r="D5" s="876"/>
      <c r="E5" s="876"/>
      <c r="F5" s="876"/>
      <c r="G5" s="876"/>
      <c r="H5" s="876"/>
      <c r="I5" s="876"/>
      <c r="J5" s="876"/>
      <c r="K5" s="876"/>
      <c r="L5" s="876"/>
      <c r="M5" s="876"/>
      <c r="N5" s="876"/>
      <c r="O5" s="876"/>
      <c r="P5" s="726"/>
    </row>
    <row r="7" spans="1:18" ht="17.45" customHeight="1" x14ac:dyDescent="0.2">
      <c r="A7" s="858" t="s">
        <v>165</v>
      </c>
      <c r="B7" s="858"/>
      <c r="N7" s="856" t="s">
        <v>786</v>
      </c>
      <c r="O7" s="856"/>
      <c r="P7" s="856"/>
      <c r="Q7" s="856"/>
    </row>
    <row r="8" spans="1:18" ht="24" customHeight="1" x14ac:dyDescent="0.2">
      <c r="A8" s="873" t="s">
        <v>2</v>
      </c>
      <c r="B8" s="873" t="s">
        <v>3</v>
      </c>
      <c r="C8" s="879" t="s">
        <v>793</v>
      </c>
      <c r="D8" s="879"/>
      <c r="E8" s="879"/>
      <c r="F8" s="879"/>
      <c r="G8" s="879"/>
      <c r="H8" s="880" t="s">
        <v>642</v>
      </c>
      <c r="I8" s="879"/>
      <c r="J8" s="879"/>
      <c r="K8" s="879"/>
      <c r="L8" s="879"/>
      <c r="M8" s="881" t="s">
        <v>114</v>
      </c>
      <c r="N8" s="882"/>
      <c r="O8" s="882"/>
      <c r="P8" s="882"/>
      <c r="Q8" s="883"/>
    </row>
    <row r="9" spans="1:18" s="14" customFormat="1" ht="60" customHeight="1" x14ac:dyDescent="0.2">
      <c r="A9" s="873"/>
      <c r="B9" s="873"/>
      <c r="C9" s="722" t="s">
        <v>217</v>
      </c>
      <c r="D9" s="722" t="s">
        <v>218</v>
      </c>
      <c r="E9" s="722" t="s">
        <v>362</v>
      </c>
      <c r="F9" s="722" t="s">
        <v>224</v>
      </c>
      <c r="G9" s="722" t="s">
        <v>119</v>
      </c>
      <c r="H9" s="731" t="s">
        <v>217</v>
      </c>
      <c r="I9" s="722" t="s">
        <v>218</v>
      </c>
      <c r="J9" s="722" t="s">
        <v>362</v>
      </c>
      <c r="K9" s="728" t="s">
        <v>224</v>
      </c>
      <c r="L9" s="722" t="s">
        <v>365</v>
      </c>
      <c r="M9" s="722" t="s">
        <v>217</v>
      </c>
      <c r="N9" s="722" t="s">
        <v>218</v>
      </c>
      <c r="O9" s="722" t="s">
        <v>362</v>
      </c>
      <c r="P9" s="728" t="s">
        <v>224</v>
      </c>
      <c r="Q9" s="722" t="s">
        <v>121</v>
      </c>
      <c r="R9" s="26"/>
    </row>
    <row r="10" spans="1:18" s="59" customFormat="1" x14ac:dyDescent="0.2">
      <c r="A10" s="58">
        <v>1</v>
      </c>
      <c r="B10" s="58">
        <v>2</v>
      </c>
      <c r="C10" s="58">
        <v>3</v>
      </c>
      <c r="D10" s="58">
        <v>4</v>
      </c>
      <c r="E10" s="58">
        <v>5</v>
      </c>
      <c r="F10" s="58">
        <v>6</v>
      </c>
      <c r="G10" s="58">
        <v>7</v>
      </c>
      <c r="H10" s="58">
        <v>8</v>
      </c>
      <c r="I10" s="58">
        <v>9</v>
      </c>
      <c r="J10" s="58">
        <v>10</v>
      </c>
      <c r="K10" s="58">
        <v>11</v>
      </c>
      <c r="L10" s="58">
        <v>12</v>
      </c>
      <c r="M10" s="58">
        <v>13</v>
      </c>
      <c r="N10" s="58">
        <v>14</v>
      </c>
      <c r="O10" s="58">
        <v>15</v>
      </c>
      <c r="P10" s="58">
        <v>16</v>
      </c>
      <c r="Q10" s="58">
        <v>17</v>
      </c>
    </row>
    <row r="11" spans="1:18" ht="15.6" customHeight="1" x14ac:dyDescent="0.2">
      <c r="A11" s="715">
        <v>1</v>
      </c>
      <c r="B11" s="45" t="s">
        <v>893</v>
      </c>
      <c r="C11" s="301">
        <v>32306</v>
      </c>
      <c r="D11" s="715">
        <v>0</v>
      </c>
      <c r="E11" s="715">
        <v>0</v>
      </c>
      <c r="F11" s="715">
        <v>0</v>
      </c>
      <c r="G11" s="715">
        <f>SUM(C11:F11)</f>
        <v>32306</v>
      </c>
      <c r="H11" s="666">
        <f>L11-I11</f>
        <v>23955.57286432161</v>
      </c>
      <c r="I11" s="715">
        <v>0</v>
      </c>
      <c r="J11" s="715">
        <v>0</v>
      </c>
      <c r="K11" s="715">
        <v>0</v>
      </c>
      <c r="L11" s="422">
        <v>23955.57286432161</v>
      </c>
      <c r="M11" s="45">
        <v>4767159</v>
      </c>
      <c r="N11" s="715">
        <v>0</v>
      </c>
      <c r="O11" s="715">
        <v>0</v>
      </c>
      <c r="P11" s="715">
        <v>0</v>
      </c>
      <c r="Q11" s="715">
        <f>SUM(M11:P11)</f>
        <v>4767159</v>
      </c>
    </row>
    <row r="12" spans="1:18" ht="15.6" customHeight="1" x14ac:dyDescent="0.2">
      <c r="A12" s="715">
        <v>2</v>
      </c>
      <c r="B12" s="45" t="s">
        <v>894</v>
      </c>
      <c r="C12" s="301">
        <v>8304</v>
      </c>
      <c r="D12" s="715">
        <v>0</v>
      </c>
      <c r="E12" s="715">
        <v>0</v>
      </c>
      <c r="F12" s="715">
        <v>0</v>
      </c>
      <c r="G12" s="715">
        <f t="shared" ref="G12:G20" si="0">SUM(C12:F12)</f>
        <v>8304</v>
      </c>
      <c r="H12" s="666">
        <f t="shared" ref="H12:H32" si="1">L12-I12</f>
        <v>5904.3831775700937</v>
      </c>
      <c r="I12" s="715">
        <v>0</v>
      </c>
      <c r="J12" s="715">
        <v>0</v>
      </c>
      <c r="K12" s="715">
        <v>0</v>
      </c>
      <c r="L12" s="422">
        <v>5904.3831775700937</v>
      </c>
      <c r="M12" s="45">
        <v>1263538</v>
      </c>
      <c r="N12" s="715">
        <v>0</v>
      </c>
      <c r="O12" s="715">
        <v>0</v>
      </c>
      <c r="P12" s="715">
        <v>0</v>
      </c>
      <c r="Q12" s="715">
        <f t="shared" ref="Q12:Q20" si="2">SUM(M12:P12)</f>
        <v>1263538</v>
      </c>
    </row>
    <row r="13" spans="1:18" ht="15.6" customHeight="1" x14ac:dyDescent="0.2">
      <c r="A13" s="715">
        <v>3</v>
      </c>
      <c r="B13" s="45" t="s">
        <v>895</v>
      </c>
      <c r="C13" s="302">
        <v>30705</v>
      </c>
      <c r="D13" s="715">
        <v>0</v>
      </c>
      <c r="E13" s="715">
        <v>0</v>
      </c>
      <c r="F13" s="715">
        <v>0</v>
      </c>
      <c r="G13" s="715">
        <f t="shared" si="0"/>
        <v>30705</v>
      </c>
      <c r="H13" s="666">
        <f t="shared" si="1"/>
        <v>22790.882352941175</v>
      </c>
      <c r="I13" s="715">
        <v>0</v>
      </c>
      <c r="J13" s="715">
        <v>0</v>
      </c>
      <c r="K13" s="715">
        <v>0</v>
      </c>
      <c r="L13" s="422">
        <v>22790.882352941175</v>
      </c>
      <c r="M13" s="45">
        <v>4649340</v>
      </c>
      <c r="N13" s="715">
        <v>0</v>
      </c>
      <c r="O13" s="715">
        <v>0</v>
      </c>
      <c r="P13" s="715">
        <v>0</v>
      </c>
      <c r="Q13" s="715">
        <f t="shared" si="2"/>
        <v>4649340</v>
      </c>
    </row>
    <row r="14" spans="1:18" ht="15.6" customHeight="1" x14ac:dyDescent="0.2">
      <c r="A14" s="715">
        <v>4</v>
      </c>
      <c r="B14" s="45" t="s">
        <v>896</v>
      </c>
      <c r="C14" s="310">
        <v>40939</v>
      </c>
      <c r="D14" s="715">
        <v>0</v>
      </c>
      <c r="E14" s="715">
        <v>0</v>
      </c>
      <c r="F14" s="715">
        <v>0</v>
      </c>
      <c r="G14" s="715">
        <f t="shared" si="0"/>
        <v>40939</v>
      </c>
      <c r="H14" s="666">
        <f t="shared" si="1"/>
        <v>20240.349056603773</v>
      </c>
      <c r="I14" s="715">
        <v>0</v>
      </c>
      <c r="J14" s="715">
        <v>0</v>
      </c>
      <c r="K14" s="715">
        <v>0</v>
      </c>
      <c r="L14" s="422">
        <v>20240.349056603773</v>
      </c>
      <c r="M14" s="45">
        <v>4290954</v>
      </c>
      <c r="N14" s="715">
        <v>0</v>
      </c>
      <c r="O14" s="715">
        <v>0</v>
      </c>
      <c r="P14" s="715">
        <v>0</v>
      </c>
      <c r="Q14" s="715">
        <f t="shared" si="2"/>
        <v>4290954</v>
      </c>
    </row>
    <row r="15" spans="1:18" ht="15.6" customHeight="1" x14ac:dyDescent="0.2">
      <c r="A15" s="715">
        <v>5</v>
      </c>
      <c r="B15" s="45" t="s">
        <v>897</v>
      </c>
      <c r="C15" s="301">
        <v>32059</v>
      </c>
      <c r="D15" s="715">
        <v>0</v>
      </c>
      <c r="E15" s="715">
        <v>0</v>
      </c>
      <c r="F15" s="715">
        <v>0</v>
      </c>
      <c r="G15" s="715">
        <f t="shared" si="0"/>
        <v>32059</v>
      </c>
      <c r="H15" s="666">
        <f t="shared" si="1"/>
        <v>24114.784810126581</v>
      </c>
      <c r="I15" s="715">
        <v>0</v>
      </c>
      <c r="J15" s="715">
        <v>0</v>
      </c>
      <c r="K15" s="715">
        <v>0</v>
      </c>
      <c r="L15" s="422">
        <v>24114.784810126581</v>
      </c>
      <c r="M15" s="45">
        <v>3810136</v>
      </c>
      <c r="N15" s="715">
        <v>0</v>
      </c>
      <c r="O15" s="715">
        <v>0</v>
      </c>
      <c r="P15" s="715">
        <v>0</v>
      </c>
      <c r="Q15" s="715">
        <f t="shared" si="2"/>
        <v>3810136</v>
      </c>
    </row>
    <row r="16" spans="1:18" ht="15.6" customHeight="1" x14ac:dyDescent="0.2">
      <c r="A16" s="715">
        <v>6</v>
      </c>
      <c r="B16" s="45" t="s">
        <v>898</v>
      </c>
      <c r="C16" s="310">
        <v>34471</v>
      </c>
      <c r="D16" s="715">
        <v>0</v>
      </c>
      <c r="E16" s="715">
        <v>0</v>
      </c>
      <c r="F16" s="715">
        <v>0</v>
      </c>
      <c r="G16" s="715">
        <f t="shared" si="0"/>
        <v>34471</v>
      </c>
      <c r="H16" s="666">
        <f t="shared" si="1"/>
        <v>22897.295857988167</v>
      </c>
      <c r="I16" s="715">
        <v>0</v>
      </c>
      <c r="J16" s="715">
        <v>0</v>
      </c>
      <c r="K16" s="715">
        <v>0</v>
      </c>
      <c r="L16" s="422">
        <v>22897.295857988167</v>
      </c>
      <c r="M16" s="45">
        <v>3869643</v>
      </c>
      <c r="N16" s="715">
        <v>0</v>
      </c>
      <c r="O16" s="715">
        <v>0</v>
      </c>
      <c r="P16" s="715">
        <v>0</v>
      </c>
      <c r="Q16" s="715">
        <f t="shared" si="2"/>
        <v>3869643</v>
      </c>
    </row>
    <row r="17" spans="1:18" ht="15.6" customHeight="1" x14ac:dyDescent="0.2">
      <c r="A17" s="715">
        <v>7</v>
      </c>
      <c r="B17" s="45" t="s">
        <v>899</v>
      </c>
      <c r="C17" s="301">
        <v>30340</v>
      </c>
      <c r="D17" s="715">
        <v>0</v>
      </c>
      <c r="E17" s="715">
        <v>0</v>
      </c>
      <c r="F17" s="715">
        <v>0</v>
      </c>
      <c r="G17" s="715">
        <f t="shared" si="0"/>
        <v>30340</v>
      </c>
      <c r="H17" s="666">
        <f t="shared" si="1"/>
        <v>16700.234972677597</v>
      </c>
      <c r="I17" s="715">
        <v>0</v>
      </c>
      <c r="J17" s="715">
        <v>0</v>
      </c>
      <c r="K17" s="715">
        <v>0</v>
      </c>
      <c r="L17" s="422">
        <v>16700.234972677597</v>
      </c>
      <c r="M17" s="45">
        <v>3056143</v>
      </c>
      <c r="N17" s="715">
        <v>0</v>
      </c>
      <c r="O17" s="715">
        <v>0</v>
      </c>
      <c r="P17" s="715">
        <v>0</v>
      </c>
      <c r="Q17" s="715">
        <f t="shared" si="2"/>
        <v>3056143</v>
      </c>
    </row>
    <row r="18" spans="1:18" ht="15.6" customHeight="1" x14ac:dyDescent="0.2">
      <c r="A18" s="715">
        <v>8</v>
      </c>
      <c r="B18" s="45" t="s">
        <v>900</v>
      </c>
      <c r="C18" s="301">
        <v>21107</v>
      </c>
      <c r="D18" s="715">
        <v>0</v>
      </c>
      <c r="E18" s="715">
        <v>0</v>
      </c>
      <c r="F18" s="715">
        <v>0</v>
      </c>
      <c r="G18" s="715">
        <f t="shared" si="0"/>
        <v>21107</v>
      </c>
      <c r="H18" s="666">
        <f t="shared" si="1"/>
        <v>12948.402116402116</v>
      </c>
      <c r="I18" s="715">
        <v>0</v>
      </c>
      <c r="J18" s="715">
        <v>0</v>
      </c>
      <c r="K18" s="715">
        <v>0</v>
      </c>
      <c r="L18" s="422">
        <v>12948.402116402116</v>
      </c>
      <c r="M18" s="45">
        <v>2447248</v>
      </c>
      <c r="N18" s="715">
        <v>0</v>
      </c>
      <c r="O18" s="715">
        <v>0</v>
      </c>
      <c r="P18" s="715">
        <v>0</v>
      </c>
      <c r="Q18" s="715">
        <f t="shared" si="2"/>
        <v>2447248</v>
      </c>
    </row>
    <row r="19" spans="1:18" ht="15.6" customHeight="1" x14ac:dyDescent="0.2">
      <c r="A19" s="715">
        <v>9</v>
      </c>
      <c r="B19" s="45" t="s">
        <v>901</v>
      </c>
      <c r="C19" s="301">
        <v>53050</v>
      </c>
      <c r="D19" s="715">
        <v>0</v>
      </c>
      <c r="E19" s="715">
        <v>0</v>
      </c>
      <c r="F19" s="715">
        <v>0</v>
      </c>
      <c r="G19" s="715">
        <f t="shared" si="0"/>
        <v>53050</v>
      </c>
      <c r="H19" s="666">
        <f t="shared" si="1"/>
        <v>46798.706730769234</v>
      </c>
      <c r="I19" s="715">
        <v>0</v>
      </c>
      <c r="J19" s="715">
        <v>0</v>
      </c>
      <c r="K19" s="715">
        <v>0</v>
      </c>
      <c r="L19" s="422">
        <v>46798.706730769234</v>
      </c>
      <c r="M19" s="45">
        <v>9734131</v>
      </c>
      <c r="N19" s="715">
        <v>0</v>
      </c>
      <c r="O19" s="715">
        <v>0</v>
      </c>
      <c r="P19" s="715">
        <v>0</v>
      </c>
      <c r="Q19" s="715">
        <f t="shared" si="2"/>
        <v>9734131</v>
      </c>
    </row>
    <row r="20" spans="1:18" ht="15.6" customHeight="1" x14ac:dyDescent="0.2">
      <c r="A20" s="715">
        <v>10</v>
      </c>
      <c r="B20" s="45" t="s">
        <v>902</v>
      </c>
      <c r="C20" s="301">
        <v>42753</v>
      </c>
      <c r="D20" s="715">
        <v>0</v>
      </c>
      <c r="E20" s="715">
        <v>0</v>
      </c>
      <c r="F20" s="715">
        <v>0</v>
      </c>
      <c r="G20" s="715">
        <f t="shared" si="0"/>
        <v>42753</v>
      </c>
      <c r="H20" s="666">
        <f t="shared" si="1"/>
        <v>28390.986363636363</v>
      </c>
      <c r="I20" s="715">
        <v>0</v>
      </c>
      <c r="J20" s="715">
        <v>0</v>
      </c>
      <c r="K20" s="715">
        <v>0</v>
      </c>
      <c r="L20" s="422">
        <v>28390.986363636363</v>
      </c>
      <c r="M20" s="45">
        <v>6246017</v>
      </c>
      <c r="N20" s="715">
        <v>0</v>
      </c>
      <c r="O20" s="715">
        <v>0</v>
      </c>
      <c r="P20" s="715">
        <v>0</v>
      </c>
      <c r="Q20" s="715">
        <f t="shared" si="2"/>
        <v>6246017</v>
      </c>
    </row>
    <row r="21" spans="1:18" ht="15.6" customHeight="1" x14ac:dyDescent="0.2">
      <c r="A21" s="715">
        <v>11</v>
      </c>
      <c r="B21" s="45" t="s">
        <v>938</v>
      </c>
      <c r="C21" s="715">
        <v>13896</v>
      </c>
      <c r="D21" s="715">
        <v>0</v>
      </c>
      <c r="E21" s="715">
        <v>0</v>
      </c>
      <c r="F21" s="715">
        <v>0</v>
      </c>
      <c r="G21" s="715">
        <v>13896</v>
      </c>
      <c r="H21" s="666">
        <f t="shared" si="1"/>
        <v>9203.8444444444449</v>
      </c>
      <c r="I21" s="501">
        <v>0</v>
      </c>
      <c r="J21" s="715">
        <v>0</v>
      </c>
      <c r="K21" s="715">
        <v>0</v>
      </c>
      <c r="L21" s="422">
        <v>9203.8444444444449</v>
      </c>
      <c r="M21" s="346">
        <v>1656692</v>
      </c>
      <c r="N21" s="715">
        <v>0</v>
      </c>
      <c r="O21" s="715">
        <v>0</v>
      </c>
      <c r="P21" s="715">
        <v>0</v>
      </c>
      <c r="Q21" s="715">
        <f>SUM(M21:P21)</f>
        <v>1656692</v>
      </c>
      <c r="R21" s="726">
        <f>L21+'[1]enrolment vs availed_UPY'!L21</f>
        <v>13955.977777777778</v>
      </c>
    </row>
    <row r="22" spans="1:18" ht="15.6" customHeight="1" x14ac:dyDescent="0.2">
      <c r="A22" s="715">
        <v>12</v>
      </c>
      <c r="B22" s="45" t="s">
        <v>939</v>
      </c>
      <c r="C22" s="715">
        <v>14318</v>
      </c>
      <c r="D22" s="715">
        <v>310</v>
      </c>
      <c r="E22" s="715">
        <v>0</v>
      </c>
      <c r="F22" s="715">
        <v>0</v>
      </c>
      <c r="G22" s="715">
        <f>16962+425</f>
        <v>17387</v>
      </c>
      <c r="H22" s="666">
        <f t="shared" si="1"/>
        <v>7067.3144654088046</v>
      </c>
      <c r="I22" s="501">
        <v>425</v>
      </c>
      <c r="J22" s="715">
        <v>0</v>
      </c>
      <c r="K22" s="715">
        <v>0</v>
      </c>
      <c r="L22" s="422">
        <v>7492.3144654088046</v>
      </c>
      <c r="M22" s="346">
        <v>1172159</v>
      </c>
      <c r="N22" s="715">
        <v>19119</v>
      </c>
      <c r="O22" s="715">
        <v>0</v>
      </c>
      <c r="P22" s="715">
        <v>0</v>
      </c>
      <c r="Q22" s="715">
        <f t="shared" ref="Q22:Q32" si="3">SUM(M22:P22)</f>
        <v>1191278</v>
      </c>
      <c r="R22" s="726">
        <f>L22+'[1]enrolment vs availed_UPY'!L22</f>
        <v>10421.314465408805</v>
      </c>
    </row>
    <row r="23" spans="1:18" ht="15.6" customHeight="1" x14ac:dyDescent="0.2">
      <c r="A23" s="715">
        <v>13</v>
      </c>
      <c r="B23" s="45" t="s">
        <v>940</v>
      </c>
      <c r="C23" s="715">
        <v>31695</v>
      </c>
      <c r="D23" s="715">
        <v>0</v>
      </c>
      <c r="E23" s="715">
        <v>0</v>
      </c>
      <c r="F23" s="715">
        <v>0</v>
      </c>
      <c r="G23" s="715">
        <v>31695</v>
      </c>
      <c r="H23" s="666">
        <f t="shared" si="1"/>
        <v>25685.46540880503</v>
      </c>
      <c r="I23" s="715">
        <v>0</v>
      </c>
      <c r="J23" s="715">
        <v>0</v>
      </c>
      <c r="K23" s="715">
        <v>0</v>
      </c>
      <c r="L23" s="422">
        <v>25685.46540880503</v>
      </c>
      <c r="M23" s="346">
        <v>4083989</v>
      </c>
      <c r="N23" s="715">
        <v>0</v>
      </c>
      <c r="O23" s="715">
        <v>0</v>
      </c>
      <c r="P23" s="715">
        <v>0</v>
      </c>
      <c r="Q23" s="715">
        <f t="shared" si="3"/>
        <v>4083989</v>
      </c>
      <c r="R23" s="726">
        <f>L23+'[1]enrolment vs availed_UPY'!L23</f>
        <v>40190.044025157229</v>
      </c>
    </row>
    <row r="24" spans="1:18" ht="15.6" customHeight="1" x14ac:dyDescent="0.2">
      <c r="A24" s="715">
        <v>14</v>
      </c>
      <c r="B24" s="45" t="s">
        <v>941</v>
      </c>
      <c r="C24" s="715">
        <v>46170</v>
      </c>
      <c r="D24" s="715">
        <v>0</v>
      </c>
      <c r="E24" s="715">
        <v>0</v>
      </c>
      <c r="F24" s="715">
        <v>0</v>
      </c>
      <c r="G24" s="715">
        <v>46170</v>
      </c>
      <c r="H24" s="666">
        <f t="shared" si="1"/>
        <v>25104.627586206898</v>
      </c>
      <c r="I24" s="715">
        <v>0</v>
      </c>
      <c r="J24" s="715">
        <v>0</v>
      </c>
      <c r="K24" s="715">
        <v>0</v>
      </c>
      <c r="L24" s="422">
        <v>25104.627586206898</v>
      </c>
      <c r="M24" s="346">
        <v>3640171</v>
      </c>
      <c r="N24" s="715">
        <v>0</v>
      </c>
      <c r="O24" s="715">
        <v>0</v>
      </c>
      <c r="P24" s="715">
        <v>0</v>
      </c>
      <c r="Q24" s="715">
        <f t="shared" si="3"/>
        <v>3640171</v>
      </c>
      <c r="R24" s="726">
        <f>L24+'[1]enrolment vs availed_UPY'!L24</f>
        <v>35211.606896551726</v>
      </c>
    </row>
    <row r="25" spans="1:18" ht="15.6" customHeight="1" x14ac:dyDescent="0.2">
      <c r="A25" s="715">
        <v>15</v>
      </c>
      <c r="B25" s="45" t="s">
        <v>942</v>
      </c>
      <c r="C25" s="715">
        <v>23547</v>
      </c>
      <c r="D25" s="715">
        <v>0</v>
      </c>
      <c r="E25" s="715">
        <v>0</v>
      </c>
      <c r="F25" s="715">
        <v>0</v>
      </c>
      <c r="G25" s="715">
        <v>23547</v>
      </c>
      <c r="H25" s="666">
        <f t="shared" si="1"/>
        <v>14008.064814814816</v>
      </c>
      <c r="I25" s="715">
        <v>0</v>
      </c>
      <c r="J25" s="715">
        <v>0</v>
      </c>
      <c r="K25" s="715">
        <v>0</v>
      </c>
      <c r="L25" s="422">
        <v>14008.064814814816</v>
      </c>
      <c r="M25" s="346">
        <v>1512871</v>
      </c>
      <c r="N25" s="715">
        <v>0</v>
      </c>
      <c r="O25" s="715">
        <v>0</v>
      </c>
      <c r="P25" s="715">
        <v>0</v>
      </c>
      <c r="Q25" s="715">
        <f t="shared" si="3"/>
        <v>1512871</v>
      </c>
      <c r="R25" s="726">
        <f>L25+'[1]enrolment vs availed_UPY'!L25</f>
        <v>21078.444444444445</v>
      </c>
    </row>
    <row r="26" spans="1:18" ht="15.6" customHeight="1" x14ac:dyDescent="0.2">
      <c r="A26" s="715">
        <v>16</v>
      </c>
      <c r="B26" s="45" t="s">
        <v>943</v>
      </c>
      <c r="C26" s="715">
        <v>17737</v>
      </c>
      <c r="D26" s="715">
        <v>0</v>
      </c>
      <c r="E26" s="715">
        <v>0</v>
      </c>
      <c r="F26" s="715">
        <v>0</v>
      </c>
      <c r="G26" s="715">
        <v>17737</v>
      </c>
      <c r="H26" s="666">
        <f t="shared" si="1"/>
        <v>14931.813186813188</v>
      </c>
      <c r="I26" s="715">
        <v>0</v>
      </c>
      <c r="J26" s="715">
        <v>0</v>
      </c>
      <c r="K26" s="715">
        <v>0</v>
      </c>
      <c r="L26" s="422">
        <v>14931.813186813188</v>
      </c>
      <c r="M26" s="346">
        <v>2717590</v>
      </c>
      <c r="N26" s="715">
        <v>0</v>
      </c>
      <c r="O26" s="715">
        <v>0</v>
      </c>
      <c r="P26" s="715">
        <v>0</v>
      </c>
      <c r="Q26" s="715">
        <f t="shared" si="3"/>
        <v>2717590</v>
      </c>
      <c r="R26" s="726">
        <f>L26+'[1]enrolment vs availed_UPY'!L26</f>
        <v>21525.763736263736</v>
      </c>
    </row>
    <row r="27" spans="1:18" ht="15.6" customHeight="1" x14ac:dyDescent="0.2">
      <c r="A27" s="715">
        <v>17</v>
      </c>
      <c r="B27" s="45" t="s">
        <v>944</v>
      </c>
      <c r="C27" s="715">
        <v>13397</v>
      </c>
      <c r="D27" s="715">
        <v>0</v>
      </c>
      <c r="E27" s="715">
        <v>0</v>
      </c>
      <c r="F27" s="715">
        <v>0</v>
      </c>
      <c r="G27" s="715">
        <v>13397</v>
      </c>
      <c r="H27" s="666">
        <f t="shared" si="1"/>
        <v>5788.197916666667</v>
      </c>
      <c r="I27" s="715">
        <v>0</v>
      </c>
      <c r="J27" s="715">
        <v>0</v>
      </c>
      <c r="K27" s="715">
        <v>0</v>
      </c>
      <c r="L27" s="422">
        <v>5788.197916666667</v>
      </c>
      <c r="M27" s="346">
        <v>1111334</v>
      </c>
      <c r="N27" s="715">
        <v>0</v>
      </c>
      <c r="O27" s="715">
        <v>0</v>
      </c>
      <c r="P27" s="715">
        <v>0</v>
      </c>
      <c r="Q27" s="715">
        <f t="shared" si="3"/>
        <v>1111334</v>
      </c>
      <c r="R27" s="726">
        <f>L27+'[1]enrolment vs availed_UPY'!L27</f>
        <v>8035.166666666667</v>
      </c>
    </row>
    <row r="28" spans="1:18" ht="15.6" customHeight="1" x14ac:dyDescent="0.2">
      <c r="A28" s="715">
        <v>18</v>
      </c>
      <c r="B28" s="45" t="s">
        <v>945</v>
      </c>
      <c r="C28" s="715">
        <v>42548</v>
      </c>
      <c r="D28" s="715">
        <v>0</v>
      </c>
      <c r="E28" s="715">
        <v>0</v>
      </c>
      <c r="F28" s="715">
        <v>0</v>
      </c>
      <c r="G28" s="715">
        <v>42548</v>
      </c>
      <c r="H28" s="666">
        <f t="shared" si="1"/>
        <v>23785.329842931937</v>
      </c>
      <c r="I28" s="715">
        <v>0</v>
      </c>
      <c r="J28" s="715">
        <v>0</v>
      </c>
      <c r="K28" s="715">
        <v>0</v>
      </c>
      <c r="L28" s="422">
        <v>23785.329842931937</v>
      </c>
      <c r="M28" s="346">
        <v>4542998</v>
      </c>
      <c r="N28" s="715">
        <v>0</v>
      </c>
      <c r="O28" s="715">
        <v>0</v>
      </c>
      <c r="P28" s="715">
        <v>0</v>
      </c>
      <c r="Q28" s="715">
        <f t="shared" si="3"/>
        <v>4542998</v>
      </c>
      <c r="R28" s="726">
        <f>L28+'[1]enrolment vs availed_UPY'!L28</f>
        <v>37962.345549738224</v>
      </c>
    </row>
    <row r="29" spans="1:18" ht="15.6" customHeight="1" x14ac:dyDescent="0.2">
      <c r="A29" s="715">
        <v>19</v>
      </c>
      <c r="B29" s="45" t="s">
        <v>946</v>
      </c>
      <c r="C29" s="715">
        <v>25184</v>
      </c>
      <c r="D29" s="715">
        <v>0</v>
      </c>
      <c r="E29" s="715">
        <v>0</v>
      </c>
      <c r="F29" s="715">
        <v>0</v>
      </c>
      <c r="G29" s="715">
        <v>25184</v>
      </c>
      <c r="H29" s="666">
        <f t="shared" si="1"/>
        <v>13533.945355191257</v>
      </c>
      <c r="I29" s="715">
        <v>0</v>
      </c>
      <c r="J29" s="715">
        <v>0</v>
      </c>
      <c r="K29" s="715">
        <v>0</v>
      </c>
      <c r="L29" s="422">
        <v>13533.945355191257</v>
      </c>
      <c r="M29" s="346">
        <v>2476712</v>
      </c>
      <c r="N29" s="715">
        <v>0</v>
      </c>
      <c r="O29" s="715">
        <v>0</v>
      </c>
      <c r="P29" s="715">
        <v>0</v>
      </c>
      <c r="Q29" s="715">
        <f t="shared" si="3"/>
        <v>2476712</v>
      </c>
      <c r="R29" s="726">
        <f>L29+'[1]enrolment vs availed_UPY'!L29</f>
        <v>21364.224043715847</v>
      </c>
    </row>
    <row r="30" spans="1:18" ht="15.6" customHeight="1" x14ac:dyDescent="0.2">
      <c r="A30" s="715">
        <v>20</v>
      </c>
      <c r="B30" s="45" t="s">
        <v>947</v>
      </c>
      <c r="C30" s="715">
        <v>51739</v>
      </c>
      <c r="D30" s="715">
        <v>0</v>
      </c>
      <c r="E30" s="715">
        <v>0</v>
      </c>
      <c r="F30" s="715">
        <v>0</v>
      </c>
      <c r="G30" s="715">
        <v>51739</v>
      </c>
      <c r="H30" s="666">
        <f t="shared" si="1"/>
        <v>31166.5</v>
      </c>
      <c r="I30" s="715">
        <v>0</v>
      </c>
      <c r="J30" s="715">
        <v>0</v>
      </c>
      <c r="K30" s="715">
        <v>0</v>
      </c>
      <c r="L30" s="422">
        <v>31166.5</v>
      </c>
      <c r="M30" s="346">
        <v>4924307</v>
      </c>
      <c r="N30" s="715">
        <v>0</v>
      </c>
      <c r="O30" s="715">
        <v>0</v>
      </c>
      <c r="P30" s="715">
        <v>0</v>
      </c>
      <c r="Q30" s="715">
        <f t="shared" si="3"/>
        <v>4924307</v>
      </c>
      <c r="R30" s="726">
        <f>L30+'[1]enrolment vs availed_UPY'!L30</f>
        <v>44514.6835443038</v>
      </c>
    </row>
    <row r="31" spans="1:18" ht="15.6" customHeight="1" x14ac:dyDescent="0.2">
      <c r="A31" s="715">
        <v>21</v>
      </c>
      <c r="B31" s="45" t="s">
        <v>948</v>
      </c>
      <c r="C31" s="715">
        <v>2092</v>
      </c>
      <c r="D31" s="715">
        <v>512</v>
      </c>
      <c r="E31" s="715">
        <v>0</v>
      </c>
      <c r="F31" s="715">
        <v>0</v>
      </c>
      <c r="G31" s="715">
        <f>4609+640</f>
        <v>5249</v>
      </c>
      <c r="H31" s="666">
        <f t="shared" si="1"/>
        <v>3301.2816901408451</v>
      </c>
      <c r="I31" s="501">
        <v>640</v>
      </c>
      <c r="J31" s="715">
        <v>0</v>
      </c>
      <c r="K31" s="715">
        <v>0</v>
      </c>
      <c r="L31" s="422">
        <v>3941.2816901408451</v>
      </c>
      <c r="M31" s="346">
        <v>745745</v>
      </c>
      <c r="N31" s="715">
        <v>93748</v>
      </c>
      <c r="O31" s="715">
        <f t="shared" ref="O31:P31" si="4">SUM(O21:O30)</f>
        <v>0</v>
      </c>
      <c r="P31" s="715">
        <f t="shared" si="4"/>
        <v>0</v>
      </c>
      <c r="Q31" s="715">
        <f t="shared" si="3"/>
        <v>839493</v>
      </c>
      <c r="R31" s="726">
        <f>L31+'[1]enrolment vs availed_UPY'!L31</f>
        <v>6571.2816901408451</v>
      </c>
    </row>
    <row r="32" spans="1:18" ht="15.6" customHeight="1" x14ac:dyDescent="0.2">
      <c r="A32" s="715">
        <v>22</v>
      </c>
      <c r="B32" s="45" t="s">
        <v>949</v>
      </c>
      <c r="C32" s="715">
        <v>6797</v>
      </c>
      <c r="D32" s="715">
        <v>0</v>
      </c>
      <c r="E32" s="715">
        <v>0</v>
      </c>
      <c r="F32" s="715">
        <v>0</v>
      </c>
      <c r="G32" s="715">
        <v>6797</v>
      </c>
      <c r="H32" s="666">
        <f t="shared" si="1"/>
        <v>5965.1741293532341</v>
      </c>
      <c r="I32" s="512">
        <v>0</v>
      </c>
      <c r="J32" s="715">
        <v>0</v>
      </c>
      <c r="K32" s="715">
        <v>0</v>
      </c>
      <c r="L32" s="422">
        <v>5965.1741293532341</v>
      </c>
      <c r="M32" s="346">
        <v>1199000</v>
      </c>
      <c r="N32" s="715">
        <v>0</v>
      </c>
      <c r="O32" s="715">
        <v>0</v>
      </c>
      <c r="P32" s="715">
        <v>0</v>
      </c>
      <c r="Q32" s="715">
        <f t="shared" si="3"/>
        <v>1199000</v>
      </c>
      <c r="R32" s="726">
        <f>L32+'[1]enrolment vs availed_UPY'!L32</f>
        <v>9104.4776119402995</v>
      </c>
    </row>
    <row r="33" spans="1:18" ht="15" x14ac:dyDescent="0.25">
      <c r="A33" s="716"/>
      <c r="B33" s="715" t="s">
        <v>950</v>
      </c>
      <c r="C33" s="716">
        <f>SUM(C11:C32)</f>
        <v>615154</v>
      </c>
      <c r="D33" s="716">
        <f t="shared" ref="D33:Q33" si="5">SUM(D11:D32)</f>
        <v>822</v>
      </c>
      <c r="E33" s="716">
        <f t="shared" si="5"/>
        <v>0</v>
      </c>
      <c r="F33" s="716">
        <f t="shared" si="5"/>
        <v>0</v>
      </c>
      <c r="G33" s="716">
        <f t="shared" si="5"/>
        <v>621380</v>
      </c>
      <c r="H33" s="340">
        <f t="shared" si="5"/>
        <v>404283.15714381379</v>
      </c>
      <c r="I33" s="340">
        <f t="shared" si="5"/>
        <v>1065</v>
      </c>
      <c r="J33" s="340">
        <f t="shared" si="5"/>
        <v>0</v>
      </c>
      <c r="K33" s="340">
        <f t="shared" si="5"/>
        <v>0</v>
      </c>
      <c r="L33" s="340">
        <f>SUM(L11:L32)</f>
        <v>405348.15714381379</v>
      </c>
      <c r="M33" s="716">
        <f t="shared" si="5"/>
        <v>73917877</v>
      </c>
      <c r="N33" s="716">
        <f t="shared" si="5"/>
        <v>112867</v>
      </c>
      <c r="O33" s="716">
        <f t="shared" si="5"/>
        <v>0</v>
      </c>
      <c r="P33" s="716">
        <f t="shared" si="5"/>
        <v>0</v>
      </c>
      <c r="Q33" s="716">
        <f t="shared" si="5"/>
        <v>74030744</v>
      </c>
    </row>
    <row r="34" spans="1:18" ht="15" x14ac:dyDescent="0.25">
      <c r="A34" s="231"/>
      <c r="B34" s="48"/>
      <c r="C34" s="231"/>
      <c r="D34" s="231"/>
      <c r="E34" s="231"/>
      <c r="F34" s="231"/>
      <c r="G34" s="231">
        <f>'enrolment vs availed_UPY'!G33</f>
        <v>320174</v>
      </c>
      <c r="H34" s="231"/>
      <c r="I34" s="231"/>
      <c r="J34" s="231"/>
      <c r="K34" s="1219">
        <f>L33/G33</f>
        <v>0.65233537793912544</v>
      </c>
      <c r="L34" s="476">
        <f>'enrolment vs availed_UPY'!L33</f>
        <v>203319.52214861824</v>
      </c>
      <c r="M34" s="1220">
        <f>L34/G34</f>
        <v>0.63502821012517641</v>
      </c>
      <c r="N34" s="231"/>
      <c r="O34" s="231"/>
      <c r="P34" s="231"/>
      <c r="Q34" s="231"/>
      <c r="R34" s="726">
        <f>L33+'[1]enrolment vs availed_UPY'!L33</f>
        <v>610049.94353195722</v>
      </c>
    </row>
    <row r="35" spans="1:18" ht="15" x14ac:dyDescent="0.25">
      <c r="A35" s="64"/>
      <c r="B35" s="20"/>
      <c r="C35" s="20"/>
      <c r="D35" s="20"/>
      <c r="E35" s="20"/>
      <c r="F35" s="20"/>
      <c r="G35" s="11">
        <f>G33+G34</f>
        <v>941554</v>
      </c>
      <c r="H35" s="20"/>
      <c r="I35" s="20"/>
      <c r="J35" s="20"/>
      <c r="K35" s="20"/>
      <c r="L35" s="516">
        <f>L33+L34</f>
        <v>608667.67929243203</v>
      </c>
      <c r="M35" s="1220">
        <f>L35/G35</f>
        <v>0.64645010195106389</v>
      </c>
      <c r="N35" s="20"/>
      <c r="O35" s="20"/>
      <c r="P35" s="20"/>
      <c r="Q35" s="20"/>
    </row>
    <row r="36" spans="1:18" x14ac:dyDescent="0.2">
      <c r="A36" s="10" t="s">
        <v>7</v>
      </c>
      <c r="B36"/>
      <c r="C36"/>
      <c r="D36"/>
    </row>
    <row r="37" spans="1:18" x14ac:dyDescent="0.2">
      <c r="A37" t="s">
        <v>8</v>
      </c>
      <c r="B37"/>
      <c r="C37"/>
      <c r="D37"/>
    </row>
    <row r="38" spans="1:18" x14ac:dyDescent="0.2">
      <c r="A38" t="s">
        <v>9</v>
      </c>
      <c r="B38"/>
      <c r="C38"/>
      <c r="D38"/>
      <c r="I38" s="11"/>
      <c r="J38" s="11"/>
      <c r="K38" s="11"/>
      <c r="L38" s="11"/>
    </row>
    <row r="39" spans="1:18" customFormat="1" x14ac:dyDescent="0.2">
      <c r="A39" s="726" t="s">
        <v>434</v>
      </c>
      <c r="J39" s="11"/>
      <c r="K39" s="11"/>
      <c r="L39" s="11"/>
    </row>
    <row r="40" spans="1:18" customFormat="1" x14ac:dyDescent="0.2">
      <c r="C40" s="726" t="s">
        <v>435</v>
      </c>
      <c r="E40" s="12"/>
      <c r="F40" s="12"/>
      <c r="G40" s="12"/>
      <c r="H40" s="12"/>
      <c r="I40" s="12"/>
      <c r="J40" s="12"/>
      <c r="K40" s="12"/>
      <c r="L40" s="12"/>
      <c r="M40" s="12"/>
    </row>
    <row r="41" spans="1:18" x14ac:dyDescent="0.2">
      <c r="A41" s="14" t="s">
        <v>11</v>
      </c>
      <c r="B41" s="14"/>
      <c r="C41" s="14"/>
      <c r="D41" s="14"/>
      <c r="E41" s="14"/>
      <c r="F41" s="14"/>
      <c r="G41" s="14"/>
      <c r="I41" s="14"/>
      <c r="O41" s="885" t="s">
        <v>12</v>
      </c>
      <c r="P41" s="885"/>
      <c r="Q41" s="886"/>
    </row>
    <row r="42" spans="1:18" ht="12.75" customHeight="1" x14ac:dyDescent="0.2">
      <c r="A42" s="885" t="s">
        <v>13</v>
      </c>
      <c r="B42" s="885"/>
      <c r="C42" s="885"/>
      <c r="D42" s="885"/>
      <c r="E42" s="885"/>
      <c r="F42" s="885"/>
      <c r="G42" s="885"/>
      <c r="H42" s="885"/>
      <c r="I42" s="885"/>
      <c r="J42" s="885"/>
      <c r="K42" s="885"/>
      <c r="L42" s="885"/>
      <c r="M42" s="885"/>
      <c r="N42" s="885"/>
      <c r="O42" s="885"/>
      <c r="P42" s="885"/>
      <c r="Q42" s="885"/>
    </row>
    <row r="43" spans="1:18" x14ac:dyDescent="0.2">
      <c r="A43" s="884" t="s">
        <v>94</v>
      </c>
      <c r="B43" s="884"/>
      <c r="C43" s="884"/>
      <c r="D43" s="884"/>
      <c r="E43" s="884"/>
      <c r="F43" s="884"/>
      <c r="G43" s="884"/>
      <c r="H43" s="884"/>
      <c r="I43" s="884"/>
      <c r="J43" s="884"/>
      <c r="K43" s="884"/>
      <c r="L43" s="884"/>
      <c r="M43" s="884"/>
      <c r="N43" s="884"/>
      <c r="O43" s="884"/>
      <c r="P43" s="884"/>
      <c r="Q43" s="884"/>
      <c r="R43" s="884"/>
    </row>
    <row r="44" spans="1:18" x14ac:dyDescent="0.2">
      <c r="A44" s="14"/>
      <c r="B44" s="14"/>
      <c r="C44" s="14"/>
      <c r="D44" s="14"/>
      <c r="E44" s="14"/>
      <c r="F44" s="14"/>
      <c r="N44" s="858" t="s">
        <v>86</v>
      </c>
      <c r="O44" s="858"/>
      <c r="P44" s="858"/>
      <c r="Q44" s="858"/>
    </row>
    <row r="45" spans="1:18" x14ac:dyDescent="0.2">
      <c r="A45" s="877"/>
      <c r="B45" s="877"/>
      <c r="C45" s="877"/>
      <c r="D45" s="877"/>
      <c r="E45" s="877"/>
      <c r="F45" s="877"/>
      <c r="G45" s="877"/>
      <c r="H45" s="877"/>
      <c r="I45" s="877"/>
      <c r="J45" s="877"/>
      <c r="K45" s="877"/>
      <c r="L45" s="877"/>
    </row>
  </sheetData>
  <mergeCells count="16">
    <mergeCell ref="A5:O5"/>
    <mergeCell ref="A45:L45"/>
    <mergeCell ref="O1:Q1"/>
    <mergeCell ref="A2:L2"/>
    <mergeCell ref="A3:L3"/>
    <mergeCell ref="A8:A9"/>
    <mergeCell ref="B8:B9"/>
    <mergeCell ref="C8:G8"/>
    <mergeCell ref="H8:L8"/>
    <mergeCell ref="M8:Q8"/>
    <mergeCell ref="N44:Q44"/>
    <mergeCell ref="A43:R43"/>
    <mergeCell ref="A7:B7"/>
    <mergeCell ref="O41:Q41"/>
    <mergeCell ref="A42:Q42"/>
    <mergeCell ref="N7:Q7"/>
  </mergeCells>
  <phoneticPr fontId="0" type="noConversion"/>
  <printOptions horizontalCentered="1"/>
  <pageMargins left="0.70866141732283472" right="0.70866141732283472" top="0.23622047244094491" bottom="0" header="0.31496062992125984" footer="0.31496062992125984"/>
  <pageSetup paperSize="9" scale="8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topLeftCell="H14" zoomScale="98" zoomScaleSheetLayoutView="98" workbookViewId="0">
      <selection activeCell="P35" sqref="P35"/>
    </sheetView>
  </sheetViews>
  <sheetFormatPr defaultColWidth="9.140625" defaultRowHeight="12.75" x14ac:dyDescent="0.2"/>
  <cols>
    <col min="1" max="1" width="7.140625" style="726" customWidth="1"/>
    <col min="2" max="2" width="10.7109375" style="726" customWidth="1"/>
    <col min="3" max="3" width="9.5703125" style="726" customWidth="1"/>
    <col min="4" max="4" width="9.28515625" style="726" customWidth="1"/>
    <col min="5" max="6" width="9.140625" style="726"/>
    <col min="7" max="7" width="10.85546875" style="726" customWidth="1"/>
    <col min="8" max="8" width="10.28515625" style="726" customWidth="1"/>
    <col min="9" max="9" width="10.85546875" style="726" customWidth="1"/>
    <col min="10" max="10" width="10.28515625" style="726" customWidth="1"/>
    <col min="11" max="11" width="11.28515625" style="726" customWidth="1"/>
    <col min="12" max="12" width="11.7109375" style="726" customWidth="1"/>
    <col min="13" max="13" width="10.5703125" style="726" customWidth="1"/>
    <col min="14" max="14" width="8.7109375" style="726" customWidth="1"/>
    <col min="15" max="15" width="8.85546875" style="726" customWidth="1"/>
    <col min="16" max="16" width="9.140625" style="726"/>
    <col min="17" max="17" width="11" style="726" customWidth="1"/>
    <col min="18" max="18" width="9.140625" style="726" hidden="1" customWidth="1"/>
    <col min="19" max="16384" width="9.140625" style="726"/>
  </cols>
  <sheetData>
    <row r="1" spans="1:19" customFormat="1" ht="12.75" customHeight="1" x14ac:dyDescent="0.2">
      <c r="D1" s="726"/>
      <c r="E1" s="726"/>
      <c r="F1" s="726"/>
      <c r="G1" s="726"/>
      <c r="H1" s="726"/>
      <c r="I1" s="726"/>
      <c r="J1" s="726"/>
      <c r="K1" s="726"/>
      <c r="L1" s="726"/>
      <c r="M1" s="726"/>
      <c r="N1" s="726"/>
      <c r="O1" s="878" t="s">
        <v>63</v>
      </c>
      <c r="P1" s="878"/>
      <c r="Q1" s="878"/>
    </row>
    <row r="2" spans="1:19" customFormat="1" ht="15.75" x14ac:dyDescent="0.25">
      <c r="A2" s="862" t="s">
        <v>0</v>
      </c>
      <c r="B2" s="862"/>
      <c r="C2" s="862"/>
      <c r="D2" s="862"/>
      <c r="E2" s="862"/>
      <c r="F2" s="862"/>
      <c r="G2" s="862"/>
      <c r="H2" s="862"/>
      <c r="I2" s="862"/>
      <c r="J2" s="862"/>
      <c r="K2" s="862"/>
      <c r="L2" s="862"/>
      <c r="M2" s="40"/>
      <c r="N2" s="40"/>
      <c r="O2" s="40"/>
      <c r="P2" s="40"/>
    </row>
    <row r="3" spans="1:19" customFormat="1" ht="20.25" x14ac:dyDescent="0.3">
      <c r="A3" s="863" t="s">
        <v>709</v>
      </c>
      <c r="B3" s="863"/>
      <c r="C3" s="863"/>
      <c r="D3" s="863"/>
      <c r="E3" s="863"/>
      <c r="F3" s="863"/>
      <c r="G3" s="863"/>
      <c r="H3" s="863"/>
      <c r="I3" s="863"/>
      <c r="J3" s="863"/>
      <c r="K3" s="863"/>
      <c r="L3" s="863"/>
      <c r="M3" s="39"/>
      <c r="N3" s="39"/>
      <c r="O3" s="39"/>
      <c r="P3" s="39"/>
    </row>
    <row r="4" spans="1:19" customFormat="1" ht="11.25" customHeight="1" x14ac:dyDescent="0.2"/>
    <row r="5" spans="1:19" customFormat="1" ht="15.75" x14ac:dyDescent="0.25">
      <c r="A5" s="876" t="s">
        <v>852</v>
      </c>
      <c r="B5" s="876"/>
      <c r="C5" s="876"/>
      <c r="D5" s="876"/>
      <c r="E5" s="876"/>
      <c r="F5" s="876"/>
      <c r="G5" s="876"/>
      <c r="H5" s="876"/>
      <c r="I5" s="876"/>
      <c r="J5" s="876"/>
      <c r="K5" s="876"/>
      <c r="L5" s="876"/>
      <c r="M5" s="726"/>
      <c r="N5" s="726"/>
      <c r="O5" s="726"/>
      <c r="P5" s="726"/>
    </row>
    <row r="7" spans="1:19" ht="12.6" customHeight="1" x14ac:dyDescent="0.2">
      <c r="A7" s="858" t="s">
        <v>165</v>
      </c>
      <c r="B7" s="858"/>
      <c r="N7" s="856" t="s">
        <v>786</v>
      </c>
      <c r="O7" s="856"/>
      <c r="P7" s="856"/>
      <c r="Q7" s="856"/>
      <c r="R7" s="856"/>
    </row>
    <row r="8" spans="1:19" s="14" customFormat="1" ht="29.45" customHeight="1" x14ac:dyDescent="0.2">
      <c r="A8" s="873" t="s">
        <v>2</v>
      </c>
      <c r="B8" s="873" t="s">
        <v>3</v>
      </c>
      <c r="C8" s="879" t="s">
        <v>794</v>
      </c>
      <c r="D8" s="879"/>
      <c r="E8" s="879"/>
      <c r="F8" s="887"/>
      <c r="G8" s="887"/>
      <c r="H8" s="880" t="s">
        <v>642</v>
      </c>
      <c r="I8" s="879"/>
      <c r="J8" s="879"/>
      <c r="K8" s="879"/>
      <c r="L8" s="879"/>
      <c r="M8" s="881" t="s">
        <v>114</v>
      </c>
      <c r="N8" s="882"/>
      <c r="O8" s="882"/>
      <c r="P8" s="882"/>
      <c r="Q8" s="883"/>
    </row>
    <row r="9" spans="1:19" s="14" customFormat="1" ht="38.25" x14ac:dyDescent="0.2">
      <c r="A9" s="873"/>
      <c r="B9" s="873"/>
      <c r="C9" s="722" t="s">
        <v>217</v>
      </c>
      <c r="D9" s="722" t="s">
        <v>218</v>
      </c>
      <c r="E9" s="722" t="s">
        <v>362</v>
      </c>
      <c r="F9" s="728" t="s">
        <v>224</v>
      </c>
      <c r="G9" s="728" t="s">
        <v>119</v>
      </c>
      <c r="H9" s="722" t="s">
        <v>217</v>
      </c>
      <c r="I9" s="722" t="s">
        <v>218</v>
      </c>
      <c r="J9" s="722" t="s">
        <v>362</v>
      </c>
      <c r="K9" s="722" t="s">
        <v>224</v>
      </c>
      <c r="L9" s="722" t="s">
        <v>120</v>
      </c>
      <c r="M9" s="722" t="s">
        <v>217</v>
      </c>
      <c r="N9" s="722" t="s">
        <v>218</v>
      </c>
      <c r="O9" s="722" t="s">
        <v>362</v>
      </c>
      <c r="P9" s="728" t="s">
        <v>224</v>
      </c>
      <c r="Q9" s="722" t="s">
        <v>121</v>
      </c>
      <c r="R9" s="25"/>
      <c r="S9" s="26"/>
    </row>
    <row r="10" spans="1:19" s="14" customFormat="1" x14ac:dyDescent="0.2">
      <c r="A10" s="722">
        <v>1</v>
      </c>
      <c r="B10" s="722">
        <v>2</v>
      </c>
      <c r="C10" s="722">
        <v>3</v>
      </c>
      <c r="D10" s="722">
        <v>4</v>
      </c>
      <c r="E10" s="722">
        <v>5</v>
      </c>
      <c r="F10" s="728">
        <v>6</v>
      </c>
      <c r="G10" s="722">
        <v>7</v>
      </c>
      <c r="H10" s="722">
        <v>8</v>
      </c>
      <c r="I10" s="722">
        <v>9</v>
      </c>
      <c r="J10" s="722">
        <v>10</v>
      </c>
      <c r="K10" s="722">
        <v>11</v>
      </c>
      <c r="L10" s="722">
        <v>12</v>
      </c>
      <c r="M10" s="722">
        <v>13</v>
      </c>
      <c r="N10" s="721">
        <v>14</v>
      </c>
      <c r="O10" s="719">
        <v>15</v>
      </c>
      <c r="P10" s="722">
        <v>16</v>
      </c>
      <c r="Q10" s="722">
        <v>17</v>
      </c>
    </row>
    <row r="11" spans="1:19" ht="18" customHeight="1" x14ac:dyDescent="0.2">
      <c r="A11" s="715">
        <v>1</v>
      </c>
      <c r="B11" s="45" t="s">
        <v>893</v>
      </c>
      <c r="C11" s="311">
        <v>20133</v>
      </c>
      <c r="D11" s="311">
        <v>0</v>
      </c>
      <c r="E11" s="311">
        <v>0</v>
      </c>
      <c r="F11" s="311">
        <v>0</v>
      </c>
      <c r="G11" s="311">
        <f>SUM(C11:F11)</f>
        <v>20133</v>
      </c>
      <c r="H11" s="667">
        <f>L11-I11</f>
        <v>14398.321608040202</v>
      </c>
      <c r="I11" s="311">
        <v>0</v>
      </c>
      <c r="J11" s="311">
        <v>0</v>
      </c>
      <c r="K11" s="311">
        <v>0</v>
      </c>
      <c r="L11" s="667">
        <v>14398.321608040202</v>
      </c>
      <c r="M11" s="311">
        <v>2865266</v>
      </c>
      <c r="N11" s="311">
        <v>0</v>
      </c>
      <c r="O11" s="311">
        <v>0</v>
      </c>
      <c r="P11" s="311">
        <v>0</v>
      </c>
      <c r="Q11" s="311">
        <f>SUM(M11:P11)</f>
        <v>2865266</v>
      </c>
    </row>
    <row r="12" spans="1:19" ht="18" customHeight="1" x14ac:dyDescent="0.2">
      <c r="A12" s="715">
        <v>2</v>
      </c>
      <c r="B12" s="45" t="s">
        <v>894</v>
      </c>
      <c r="C12" s="311">
        <v>5196</v>
      </c>
      <c r="D12" s="311">
        <v>0</v>
      </c>
      <c r="E12" s="311">
        <v>0</v>
      </c>
      <c r="F12" s="311">
        <v>0</v>
      </c>
      <c r="G12" s="311">
        <f t="shared" ref="G12:G20" si="0">SUM(C12:F12)</f>
        <v>5196</v>
      </c>
      <c r="H12" s="667">
        <f t="shared" ref="H12:H32" si="1">L12-I12</f>
        <v>3786.4497607655503</v>
      </c>
      <c r="I12" s="311">
        <v>0</v>
      </c>
      <c r="J12" s="311">
        <v>0</v>
      </c>
      <c r="K12" s="311">
        <v>0</v>
      </c>
      <c r="L12" s="667">
        <v>3786.4497607655503</v>
      </c>
      <c r="M12" s="311">
        <v>791368</v>
      </c>
      <c r="N12" s="311">
        <v>0</v>
      </c>
      <c r="O12" s="311">
        <v>0</v>
      </c>
      <c r="P12" s="311">
        <v>0</v>
      </c>
      <c r="Q12" s="311">
        <f t="shared" ref="Q12:Q32" si="2">SUM(M12:P12)</f>
        <v>791368</v>
      </c>
    </row>
    <row r="13" spans="1:19" ht="18" customHeight="1" x14ac:dyDescent="0.2">
      <c r="A13" s="715">
        <v>3</v>
      </c>
      <c r="B13" s="45" t="s">
        <v>895</v>
      </c>
      <c r="C13" s="311">
        <v>19420</v>
      </c>
      <c r="D13" s="311">
        <v>0</v>
      </c>
      <c r="E13" s="311">
        <v>0</v>
      </c>
      <c r="F13" s="311">
        <v>0</v>
      </c>
      <c r="G13" s="311">
        <f t="shared" si="0"/>
        <v>19420</v>
      </c>
      <c r="H13" s="667">
        <f t="shared" si="1"/>
        <v>14470.509900990099</v>
      </c>
      <c r="I13" s="311">
        <v>0</v>
      </c>
      <c r="J13" s="311">
        <v>0</v>
      </c>
      <c r="K13" s="311">
        <v>0</v>
      </c>
      <c r="L13" s="667">
        <v>14470.509900990099</v>
      </c>
      <c r="M13" s="311">
        <v>2923043</v>
      </c>
      <c r="N13" s="311">
        <v>0</v>
      </c>
      <c r="O13" s="311">
        <v>0</v>
      </c>
      <c r="P13" s="311">
        <v>0</v>
      </c>
      <c r="Q13" s="311">
        <f t="shared" si="2"/>
        <v>2923043</v>
      </c>
    </row>
    <row r="14" spans="1:19" ht="18" customHeight="1" x14ac:dyDescent="0.2">
      <c r="A14" s="715">
        <v>4</v>
      </c>
      <c r="B14" s="45" t="s">
        <v>896</v>
      </c>
      <c r="C14" s="311">
        <v>24471</v>
      </c>
      <c r="D14" s="311">
        <v>0</v>
      </c>
      <c r="E14" s="311">
        <v>0</v>
      </c>
      <c r="F14" s="311">
        <v>0</v>
      </c>
      <c r="G14" s="311">
        <f t="shared" si="0"/>
        <v>24471</v>
      </c>
      <c r="H14" s="667">
        <f t="shared" si="1"/>
        <v>12018.474178403756</v>
      </c>
      <c r="I14" s="311">
        <v>0</v>
      </c>
      <c r="J14" s="311">
        <v>0</v>
      </c>
      <c r="K14" s="311">
        <v>0</v>
      </c>
      <c r="L14" s="667">
        <v>12018.474178403756</v>
      </c>
      <c r="M14" s="311">
        <v>2559935</v>
      </c>
      <c r="N14" s="311">
        <v>0</v>
      </c>
      <c r="O14" s="311">
        <v>0</v>
      </c>
      <c r="P14" s="311">
        <v>0</v>
      </c>
      <c r="Q14" s="311">
        <f t="shared" si="2"/>
        <v>2559935</v>
      </c>
    </row>
    <row r="15" spans="1:19" ht="18" customHeight="1" x14ac:dyDescent="0.2">
      <c r="A15" s="715">
        <v>5</v>
      </c>
      <c r="B15" s="45" t="s">
        <v>897</v>
      </c>
      <c r="C15" s="311">
        <v>15870</v>
      </c>
      <c r="D15" s="311">
        <v>0</v>
      </c>
      <c r="E15" s="311">
        <v>0</v>
      </c>
      <c r="F15" s="311">
        <v>0</v>
      </c>
      <c r="G15" s="311">
        <f t="shared" si="0"/>
        <v>15870</v>
      </c>
      <c r="H15" s="667">
        <f t="shared" si="1"/>
        <v>11587.259259259259</v>
      </c>
      <c r="I15" s="311">
        <v>0</v>
      </c>
      <c r="J15" s="311">
        <v>0</v>
      </c>
      <c r="K15" s="311">
        <v>0</v>
      </c>
      <c r="L15" s="667">
        <v>11587.259259259259</v>
      </c>
      <c r="M15" s="311">
        <v>1877136</v>
      </c>
      <c r="N15" s="311">
        <v>0</v>
      </c>
      <c r="O15" s="311">
        <v>0</v>
      </c>
      <c r="P15" s="311">
        <v>0</v>
      </c>
      <c r="Q15" s="311">
        <f t="shared" si="2"/>
        <v>1877136</v>
      </c>
    </row>
    <row r="16" spans="1:19" ht="18" customHeight="1" x14ac:dyDescent="0.2">
      <c r="A16" s="715">
        <v>6</v>
      </c>
      <c r="B16" s="45" t="s">
        <v>898</v>
      </c>
      <c r="C16" s="311">
        <v>18918</v>
      </c>
      <c r="D16" s="311">
        <v>0</v>
      </c>
      <c r="E16" s="311">
        <v>0</v>
      </c>
      <c r="F16" s="311">
        <v>0</v>
      </c>
      <c r="G16" s="311">
        <f t="shared" si="0"/>
        <v>18918</v>
      </c>
      <c r="H16" s="667">
        <f t="shared" si="1"/>
        <v>12414.440476190477</v>
      </c>
      <c r="I16" s="311">
        <v>0</v>
      </c>
      <c r="J16" s="311">
        <v>0</v>
      </c>
      <c r="K16" s="311">
        <v>0</v>
      </c>
      <c r="L16" s="667">
        <v>12414.440476190477</v>
      </c>
      <c r="M16" s="311">
        <v>2085626</v>
      </c>
      <c r="N16" s="311">
        <v>0</v>
      </c>
      <c r="O16" s="311">
        <v>0</v>
      </c>
      <c r="P16" s="311">
        <v>0</v>
      </c>
      <c r="Q16" s="311">
        <f t="shared" si="2"/>
        <v>2085626</v>
      </c>
    </row>
    <row r="17" spans="1:17" ht="14.25" x14ac:dyDescent="0.2">
      <c r="A17" s="715">
        <v>7</v>
      </c>
      <c r="B17" s="45" t="s">
        <v>899</v>
      </c>
      <c r="C17" s="311">
        <v>15529</v>
      </c>
      <c r="D17" s="311">
        <v>0</v>
      </c>
      <c r="E17" s="311">
        <v>0</v>
      </c>
      <c r="F17" s="311">
        <v>0</v>
      </c>
      <c r="G17" s="311">
        <f t="shared" si="0"/>
        <v>15529</v>
      </c>
      <c r="H17" s="667">
        <f t="shared" si="1"/>
        <v>8266.8633879781428</v>
      </c>
      <c r="I17" s="311">
        <v>0</v>
      </c>
      <c r="J17" s="311">
        <v>0</v>
      </c>
      <c r="K17" s="311">
        <v>0</v>
      </c>
      <c r="L17" s="667">
        <v>8266.8633879781428</v>
      </c>
      <c r="M17" s="311">
        <v>1512836</v>
      </c>
      <c r="N17" s="311">
        <v>0</v>
      </c>
      <c r="O17" s="311">
        <v>0</v>
      </c>
      <c r="P17" s="311">
        <v>0</v>
      </c>
      <c r="Q17" s="311">
        <f t="shared" si="2"/>
        <v>1512836</v>
      </c>
    </row>
    <row r="18" spans="1:17" ht="14.25" x14ac:dyDescent="0.2">
      <c r="A18" s="715">
        <v>8</v>
      </c>
      <c r="B18" s="45" t="s">
        <v>900</v>
      </c>
      <c r="C18" s="311">
        <v>9556</v>
      </c>
      <c r="D18" s="311">
        <v>0</v>
      </c>
      <c r="E18" s="311">
        <v>0</v>
      </c>
      <c r="F18" s="311">
        <v>0</v>
      </c>
      <c r="G18" s="311">
        <f t="shared" si="0"/>
        <v>9556</v>
      </c>
      <c r="H18" s="667">
        <f t="shared" si="1"/>
        <v>5949.0158730158728</v>
      </c>
      <c r="I18" s="311">
        <v>0</v>
      </c>
      <c r="J18" s="311">
        <v>0</v>
      </c>
      <c r="K18" s="311">
        <v>0</v>
      </c>
      <c r="L18" s="667">
        <v>5949.0158730158728</v>
      </c>
      <c r="M18" s="311">
        <v>1124364</v>
      </c>
      <c r="N18" s="311">
        <v>0</v>
      </c>
      <c r="O18" s="311">
        <v>0</v>
      </c>
      <c r="P18" s="311">
        <v>0</v>
      </c>
      <c r="Q18" s="311">
        <f t="shared" si="2"/>
        <v>1124364</v>
      </c>
    </row>
    <row r="19" spans="1:17" ht="14.25" x14ac:dyDescent="0.2">
      <c r="A19" s="715">
        <v>9</v>
      </c>
      <c r="B19" s="45" t="s">
        <v>901</v>
      </c>
      <c r="C19" s="311">
        <v>21102</v>
      </c>
      <c r="D19" s="311">
        <v>0</v>
      </c>
      <c r="E19" s="311">
        <v>0</v>
      </c>
      <c r="F19" s="311">
        <v>0</v>
      </c>
      <c r="G19" s="311">
        <f t="shared" si="0"/>
        <v>21102</v>
      </c>
      <c r="H19" s="667">
        <f t="shared" si="1"/>
        <v>17942.389423076922</v>
      </c>
      <c r="I19" s="311">
        <v>0</v>
      </c>
      <c r="J19" s="311">
        <v>0</v>
      </c>
      <c r="K19" s="311">
        <v>0</v>
      </c>
      <c r="L19" s="667">
        <v>17942.389423076922</v>
      </c>
      <c r="M19" s="311">
        <v>3732017</v>
      </c>
      <c r="N19" s="311">
        <v>0</v>
      </c>
      <c r="O19" s="311">
        <v>0</v>
      </c>
      <c r="P19" s="311">
        <v>0</v>
      </c>
      <c r="Q19" s="311">
        <f t="shared" si="2"/>
        <v>3732017</v>
      </c>
    </row>
    <row r="20" spans="1:17" ht="14.25" x14ac:dyDescent="0.2">
      <c r="A20" s="715">
        <v>10</v>
      </c>
      <c r="B20" s="45" t="s">
        <v>902</v>
      </c>
      <c r="C20" s="311">
        <v>22606</v>
      </c>
      <c r="D20" s="311">
        <v>0</v>
      </c>
      <c r="E20" s="311">
        <v>0</v>
      </c>
      <c r="F20" s="311">
        <v>0</v>
      </c>
      <c r="G20" s="311">
        <f t="shared" si="0"/>
        <v>22606</v>
      </c>
      <c r="H20" s="667">
        <f t="shared" si="1"/>
        <v>14539.290909090909</v>
      </c>
      <c r="I20" s="311">
        <v>0</v>
      </c>
      <c r="J20" s="311">
        <v>0</v>
      </c>
      <c r="K20" s="311">
        <v>0</v>
      </c>
      <c r="L20" s="667">
        <v>14539.290909090909</v>
      </c>
      <c r="M20" s="311">
        <v>3198644</v>
      </c>
      <c r="N20" s="311">
        <v>0</v>
      </c>
      <c r="O20" s="311">
        <v>0</v>
      </c>
      <c r="P20" s="311">
        <v>0</v>
      </c>
      <c r="Q20" s="311">
        <f t="shared" si="2"/>
        <v>3198644</v>
      </c>
    </row>
    <row r="21" spans="1:17" ht="14.25" x14ac:dyDescent="0.2">
      <c r="A21" s="715">
        <v>11</v>
      </c>
      <c r="B21" s="45" t="s">
        <v>938</v>
      </c>
      <c r="C21" s="311">
        <v>6488</v>
      </c>
      <c r="D21" s="311">
        <v>0</v>
      </c>
      <c r="E21" s="311">
        <v>0</v>
      </c>
      <c r="F21" s="311">
        <v>0</v>
      </c>
      <c r="G21" s="311">
        <v>6488</v>
      </c>
      <c r="H21" s="667">
        <f t="shared" si="1"/>
        <v>4752.1333333333332</v>
      </c>
      <c r="I21" s="311">
        <v>0</v>
      </c>
      <c r="J21" s="311">
        <v>0</v>
      </c>
      <c r="K21" s="311">
        <v>0</v>
      </c>
      <c r="L21" s="667">
        <v>4752.1333333333332</v>
      </c>
      <c r="M21" s="311">
        <v>855384</v>
      </c>
      <c r="N21" s="311">
        <v>0</v>
      </c>
      <c r="O21" s="311">
        <v>0</v>
      </c>
      <c r="P21" s="311">
        <v>0</v>
      </c>
      <c r="Q21" s="311">
        <f t="shared" si="2"/>
        <v>855384</v>
      </c>
    </row>
    <row r="22" spans="1:17" ht="14.25" x14ac:dyDescent="0.2">
      <c r="A22" s="715">
        <v>12</v>
      </c>
      <c r="B22" s="45" t="s">
        <v>939</v>
      </c>
      <c r="C22" s="311">
        <f>6715-142</f>
        <v>6573</v>
      </c>
      <c r="D22" s="311">
        <v>142</v>
      </c>
      <c r="E22" s="311">
        <v>0</v>
      </c>
      <c r="F22" s="311">
        <v>0</v>
      </c>
      <c r="G22" s="311">
        <f>6715+142</f>
        <v>6857</v>
      </c>
      <c r="H22" s="667">
        <f t="shared" si="1"/>
        <v>2787.7169811320755</v>
      </c>
      <c r="I22" s="311">
        <v>142</v>
      </c>
      <c r="J22" s="311">
        <v>0</v>
      </c>
      <c r="K22" s="311">
        <v>0</v>
      </c>
      <c r="L22" s="667">
        <v>2929.7169811320755</v>
      </c>
      <c r="M22" s="311">
        <v>458458</v>
      </c>
      <c r="N22" s="311">
        <v>7367</v>
      </c>
      <c r="O22" s="311">
        <v>0</v>
      </c>
      <c r="P22" s="311">
        <v>0</v>
      </c>
      <c r="Q22" s="311">
        <f t="shared" si="2"/>
        <v>465825</v>
      </c>
    </row>
    <row r="23" spans="1:17" ht="14.25" x14ac:dyDescent="0.2">
      <c r="A23" s="715">
        <v>13</v>
      </c>
      <c r="B23" s="45" t="s">
        <v>940</v>
      </c>
      <c r="C23" s="311">
        <v>18901</v>
      </c>
      <c r="D23" s="311">
        <v>0</v>
      </c>
      <c r="E23" s="311">
        <v>0</v>
      </c>
      <c r="F23" s="311">
        <v>0</v>
      </c>
      <c r="G23" s="311">
        <v>18901</v>
      </c>
      <c r="H23" s="667">
        <f t="shared" si="1"/>
        <v>14504.578616352201</v>
      </c>
      <c r="I23" s="311">
        <v>0</v>
      </c>
      <c r="J23" s="311">
        <v>0</v>
      </c>
      <c r="K23" s="311">
        <v>0</v>
      </c>
      <c r="L23" s="667">
        <v>14504.578616352201</v>
      </c>
      <c r="M23" s="311">
        <v>2306228</v>
      </c>
      <c r="N23" s="311">
        <v>0</v>
      </c>
      <c r="O23" s="311">
        <v>0</v>
      </c>
      <c r="P23" s="311">
        <v>0</v>
      </c>
      <c r="Q23" s="311">
        <f t="shared" si="2"/>
        <v>2306228</v>
      </c>
    </row>
    <row r="24" spans="1:17" ht="14.25" x14ac:dyDescent="0.2">
      <c r="A24" s="715">
        <v>14</v>
      </c>
      <c r="B24" s="45" t="s">
        <v>941</v>
      </c>
      <c r="C24" s="311">
        <v>21301</v>
      </c>
      <c r="D24" s="311">
        <v>0</v>
      </c>
      <c r="E24" s="311">
        <v>0</v>
      </c>
      <c r="F24" s="311">
        <v>0</v>
      </c>
      <c r="G24" s="311">
        <v>21301</v>
      </c>
      <c r="H24" s="667">
        <f t="shared" si="1"/>
        <v>10106.979310344828</v>
      </c>
      <c r="I24" s="311">
        <v>0</v>
      </c>
      <c r="J24" s="311">
        <v>0</v>
      </c>
      <c r="K24" s="311">
        <v>0</v>
      </c>
      <c r="L24" s="667">
        <v>10106.979310344828</v>
      </c>
      <c r="M24" s="311">
        <v>1465512</v>
      </c>
      <c r="N24" s="311">
        <v>0</v>
      </c>
      <c r="O24" s="311">
        <v>0</v>
      </c>
      <c r="P24" s="311">
        <v>0</v>
      </c>
      <c r="Q24" s="311">
        <f t="shared" si="2"/>
        <v>1465512</v>
      </c>
    </row>
    <row r="25" spans="1:17" ht="14.25" x14ac:dyDescent="0.2">
      <c r="A25" s="715">
        <v>15</v>
      </c>
      <c r="B25" s="45" t="s">
        <v>942</v>
      </c>
      <c r="C25" s="311">
        <v>10127</v>
      </c>
      <c r="D25" s="311">
        <v>0</v>
      </c>
      <c r="E25" s="311">
        <v>0</v>
      </c>
      <c r="F25" s="311">
        <v>0</v>
      </c>
      <c r="G25" s="311">
        <v>10127</v>
      </c>
      <c r="H25" s="667">
        <f t="shared" si="1"/>
        <v>7070.3796296296296</v>
      </c>
      <c r="I25" s="311">
        <v>0</v>
      </c>
      <c r="J25" s="311">
        <v>0</v>
      </c>
      <c r="K25" s="311">
        <v>0</v>
      </c>
      <c r="L25" s="667">
        <v>7070.3796296296296</v>
      </c>
      <c r="M25" s="311">
        <v>763601</v>
      </c>
      <c r="N25" s="311">
        <v>0</v>
      </c>
      <c r="O25" s="311">
        <v>0</v>
      </c>
      <c r="P25" s="311">
        <v>0</v>
      </c>
      <c r="Q25" s="311">
        <f t="shared" si="2"/>
        <v>763601</v>
      </c>
    </row>
    <row r="26" spans="1:17" ht="14.25" x14ac:dyDescent="0.2">
      <c r="A26" s="715">
        <v>16</v>
      </c>
      <c r="B26" s="45" t="s">
        <v>943</v>
      </c>
      <c r="C26" s="311">
        <v>9738</v>
      </c>
      <c r="D26" s="311">
        <v>0</v>
      </c>
      <c r="E26" s="311">
        <v>0</v>
      </c>
      <c r="F26" s="311">
        <v>0</v>
      </c>
      <c r="G26" s="311">
        <v>9738</v>
      </c>
      <c r="H26" s="667">
        <f t="shared" si="1"/>
        <v>6593.9505494505493</v>
      </c>
      <c r="I26" s="311">
        <v>0</v>
      </c>
      <c r="J26" s="311">
        <v>0</v>
      </c>
      <c r="K26" s="311">
        <v>0</v>
      </c>
      <c r="L26" s="667">
        <v>6593.9505494505493</v>
      </c>
      <c r="M26" s="311">
        <v>1200099</v>
      </c>
      <c r="N26" s="311">
        <v>0</v>
      </c>
      <c r="O26" s="311">
        <v>0</v>
      </c>
      <c r="P26" s="311">
        <v>0</v>
      </c>
      <c r="Q26" s="311">
        <f t="shared" si="2"/>
        <v>1200099</v>
      </c>
    </row>
    <row r="27" spans="1:17" ht="14.25" x14ac:dyDescent="0.2">
      <c r="A27" s="715">
        <v>17</v>
      </c>
      <c r="B27" s="45" t="s">
        <v>944</v>
      </c>
      <c r="C27" s="311">
        <v>5101</v>
      </c>
      <c r="D27" s="311">
        <v>0</v>
      </c>
      <c r="E27" s="311">
        <v>0</v>
      </c>
      <c r="F27" s="311">
        <v>0</v>
      </c>
      <c r="G27" s="311">
        <v>5101</v>
      </c>
      <c r="H27" s="667">
        <f t="shared" si="1"/>
        <v>2246.96875</v>
      </c>
      <c r="I27" s="311">
        <v>0</v>
      </c>
      <c r="J27" s="311">
        <v>0</v>
      </c>
      <c r="K27" s="311">
        <v>0</v>
      </c>
      <c r="L27" s="667">
        <v>2246.96875</v>
      </c>
      <c r="M27" s="311">
        <v>431418</v>
      </c>
      <c r="N27" s="311">
        <v>0</v>
      </c>
      <c r="O27" s="311">
        <v>0</v>
      </c>
      <c r="P27" s="311">
        <v>0</v>
      </c>
      <c r="Q27" s="311">
        <f t="shared" si="2"/>
        <v>431418</v>
      </c>
    </row>
    <row r="28" spans="1:17" ht="14.25" x14ac:dyDescent="0.2">
      <c r="A28" s="715">
        <v>18</v>
      </c>
      <c r="B28" s="45" t="s">
        <v>945</v>
      </c>
      <c r="C28" s="311">
        <v>24797</v>
      </c>
      <c r="D28" s="311">
        <v>0</v>
      </c>
      <c r="E28" s="311">
        <v>0</v>
      </c>
      <c r="F28" s="311">
        <v>0</v>
      </c>
      <c r="G28" s="311">
        <v>24797</v>
      </c>
      <c r="H28" s="667">
        <f t="shared" si="1"/>
        <v>14177.015706806284</v>
      </c>
      <c r="I28" s="311">
        <v>0</v>
      </c>
      <c r="J28" s="311">
        <v>0</v>
      </c>
      <c r="K28" s="311">
        <v>0</v>
      </c>
      <c r="L28" s="667">
        <v>14177.015706806284</v>
      </c>
      <c r="M28" s="311">
        <v>2707810</v>
      </c>
      <c r="N28" s="311">
        <v>0</v>
      </c>
      <c r="O28" s="311">
        <v>0</v>
      </c>
      <c r="P28" s="311">
        <v>0</v>
      </c>
      <c r="Q28" s="311">
        <f t="shared" si="2"/>
        <v>2707810</v>
      </c>
    </row>
    <row r="29" spans="1:17" ht="14.25" x14ac:dyDescent="0.2">
      <c r="A29" s="715">
        <v>19</v>
      </c>
      <c r="B29" s="45" t="s">
        <v>946</v>
      </c>
      <c r="C29" s="311">
        <v>12275</v>
      </c>
      <c r="D29" s="311">
        <v>0</v>
      </c>
      <c r="E29" s="311">
        <v>0</v>
      </c>
      <c r="F29" s="311">
        <v>0</v>
      </c>
      <c r="G29" s="311">
        <v>12275</v>
      </c>
      <c r="H29" s="667">
        <f t="shared" si="1"/>
        <v>7830.2786885245905</v>
      </c>
      <c r="I29" s="311">
        <v>0</v>
      </c>
      <c r="J29" s="311">
        <v>0</v>
      </c>
      <c r="K29" s="311">
        <v>0</v>
      </c>
      <c r="L29" s="667">
        <v>7830.2786885245905</v>
      </c>
      <c r="M29" s="311">
        <v>1432941</v>
      </c>
      <c r="N29" s="311">
        <v>0</v>
      </c>
      <c r="O29" s="311">
        <v>0</v>
      </c>
      <c r="P29" s="311">
        <v>0</v>
      </c>
      <c r="Q29" s="311">
        <f t="shared" si="2"/>
        <v>1432941</v>
      </c>
    </row>
    <row r="30" spans="1:17" ht="14.25" x14ac:dyDescent="0.2">
      <c r="A30" s="715">
        <v>20</v>
      </c>
      <c r="B30" s="45" t="s">
        <v>947</v>
      </c>
      <c r="C30" s="311">
        <v>26316</v>
      </c>
      <c r="D30" s="311">
        <v>0</v>
      </c>
      <c r="E30" s="311">
        <v>0</v>
      </c>
      <c r="F30" s="311">
        <v>0</v>
      </c>
      <c r="G30" s="311">
        <v>26316</v>
      </c>
      <c r="H30" s="667">
        <f t="shared" si="1"/>
        <v>13348.183544303798</v>
      </c>
      <c r="I30" s="311">
        <v>0</v>
      </c>
      <c r="J30" s="311">
        <v>0</v>
      </c>
      <c r="K30" s="311">
        <v>0</v>
      </c>
      <c r="L30" s="667">
        <v>13348.183544303798</v>
      </c>
      <c r="M30" s="311">
        <v>2109013</v>
      </c>
      <c r="N30" s="311">
        <v>0</v>
      </c>
      <c r="O30" s="311">
        <v>0</v>
      </c>
      <c r="P30" s="311">
        <v>0</v>
      </c>
      <c r="Q30" s="311">
        <f t="shared" si="2"/>
        <v>2109013</v>
      </c>
    </row>
    <row r="31" spans="1:17" ht="14.25" x14ac:dyDescent="0.2">
      <c r="A31" s="715">
        <v>21</v>
      </c>
      <c r="B31" s="45" t="s">
        <v>948</v>
      </c>
      <c r="C31" s="311">
        <f>1485-387</f>
        <v>1098</v>
      </c>
      <c r="D31" s="311">
        <v>387</v>
      </c>
      <c r="E31" s="311">
        <f t="shared" ref="E31:F31" si="3">SUM(E21:E30)</f>
        <v>0</v>
      </c>
      <c r="F31" s="311">
        <f t="shared" si="3"/>
        <v>0</v>
      </c>
      <c r="G31" s="311">
        <f>1485+387</f>
        <v>1872</v>
      </c>
      <c r="H31" s="667">
        <f t="shared" si="1"/>
        <v>860.01877934272306</v>
      </c>
      <c r="I31" s="311">
        <v>387</v>
      </c>
      <c r="J31" s="311">
        <f t="shared" ref="J31:K31" si="4">SUM(J21:J30)</f>
        <v>0</v>
      </c>
      <c r="K31" s="311">
        <f t="shared" si="4"/>
        <v>0</v>
      </c>
      <c r="L31" s="667">
        <v>1247.0187793427231</v>
      </c>
      <c r="M31" s="311">
        <v>245180</v>
      </c>
      <c r="N31" s="311">
        <v>20435</v>
      </c>
      <c r="O31" s="311">
        <v>0</v>
      </c>
      <c r="P31" s="311">
        <v>0</v>
      </c>
      <c r="Q31" s="311">
        <f t="shared" si="2"/>
        <v>265615</v>
      </c>
    </row>
    <row r="32" spans="1:17" ht="14.25" x14ac:dyDescent="0.2">
      <c r="A32" s="715">
        <v>22</v>
      </c>
      <c r="B32" s="45" t="s">
        <v>949</v>
      </c>
      <c r="C32" s="311">
        <v>3600</v>
      </c>
      <c r="D32" s="311">
        <v>0</v>
      </c>
      <c r="E32" s="311">
        <v>0</v>
      </c>
      <c r="F32" s="311">
        <v>0</v>
      </c>
      <c r="G32" s="311">
        <v>3600</v>
      </c>
      <c r="H32" s="667">
        <f t="shared" si="1"/>
        <v>3139.3034825870645</v>
      </c>
      <c r="I32" s="311">
        <v>0</v>
      </c>
      <c r="J32" s="311">
        <v>0</v>
      </c>
      <c r="K32" s="311">
        <v>0</v>
      </c>
      <c r="L32" s="667">
        <v>3139.3034825870645</v>
      </c>
      <c r="M32" s="311">
        <v>631000</v>
      </c>
      <c r="N32" s="311">
        <v>0</v>
      </c>
      <c r="O32" s="311">
        <v>0</v>
      </c>
      <c r="P32" s="311">
        <v>0</v>
      </c>
      <c r="Q32" s="311">
        <f t="shared" si="2"/>
        <v>631000</v>
      </c>
    </row>
    <row r="33" spans="1:19" ht="18" customHeight="1" x14ac:dyDescent="0.25">
      <c r="A33" s="716"/>
      <c r="B33" s="715" t="s">
        <v>950</v>
      </c>
      <c r="C33" s="716">
        <f>SUM(C11:C32)</f>
        <v>319116</v>
      </c>
      <c r="D33" s="716">
        <f t="shared" ref="D33:Q33" si="5">SUM(D11:D32)</f>
        <v>529</v>
      </c>
      <c r="E33" s="716">
        <f t="shared" si="5"/>
        <v>0</v>
      </c>
      <c r="F33" s="716">
        <f t="shared" si="5"/>
        <v>0</v>
      </c>
      <c r="G33" s="716">
        <f t="shared" si="5"/>
        <v>320174</v>
      </c>
      <c r="H33" s="340">
        <f t="shared" si="5"/>
        <v>202790.52214861824</v>
      </c>
      <c r="I33" s="340">
        <f t="shared" si="5"/>
        <v>529</v>
      </c>
      <c r="J33" s="340">
        <f t="shared" si="5"/>
        <v>0</v>
      </c>
      <c r="K33" s="340">
        <f t="shared" si="5"/>
        <v>0</v>
      </c>
      <c r="L33" s="340">
        <f t="shared" si="5"/>
        <v>203319.52214861824</v>
      </c>
      <c r="M33" s="716">
        <f t="shared" si="5"/>
        <v>37276879</v>
      </c>
      <c r="N33" s="716">
        <f t="shared" si="5"/>
        <v>27802</v>
      </c>
      <c r="O33" s="716">
        <f t="shared" si="5"/>
        <v>0</v>
      </c>
      <c r="P33" s="716">
        <f t="shared" si="5"/>
        <v>0</v>
      </c>
      <c r="Q33" s="716">
        <f t="shared" si="5"/>
        <v>37304681</v>
      </c>
    </row>
    <row r="34" spans="1:19" ht="18" customHeight="1" x14ac:dyDescent="0.25">
      <c r="A34" s="231"/>
      <c r="B34" s="48"/>
      <c r="C34" s="231"/>
      <c r="D34" s="231"/>
      <c r="E34" s="231"/>
      <c r="F34" s="231"/>
      <c r="G34" s="231"/>
      <c r="H34" s="231"/>
      <c r="I34" s="231"/>
      <c r="J34" s="231"/>
      <c r="K34" s="231"/>
      <c r="L34" s="743">
        <f>L33/G33</f>
        <v>0.63502821012517641</v>
      </c>
      <c r="M34" s="231"/>
      <c r="N34" s="231"/>
      <c r="O34" s="231"/>
      <c r="P34" s="231"/>
      <c r="Q34" s="231"/>
    </row>
    <row r="35" spans="1:19" x14ac:dyDescent="0.2">
      <c r="A35" s="64"/>
      <c r="B35" s="20"/>
      <c r="C35" s="20"/>
      <c r="D35" s="20"/>
      <c r="E35" s="20"/>
      <c r="F35" s="20"/>
      <c r="G35" s="20"/>
      <c r="H35" s="20"/>
      <c r="I35" s="20"/>
      <c r="J35" s="20"/>
      <c r="K35" s="20"/>
      <c r="L35" s="20"/>
      <c r="M35" s="20"/>
      <c r="N35" s="20"/>
      <c r="O35" s="20"/>
      <c r="P35" s="20"/>
      <c r="Q35" s="20"/>
    </row>
    <row r="36" spans="1:19" x14ac:dyDescent="0.2">
      <c r="A36" s="10" t="s">
        <v>7</v>
      </c>
      <c r="B36"/>
      <c r="C36"/>
      <c r="D36"/>
    </row>
    <row r="37" spans="1:19" x14ac:dyDescent="0.2">
      <c r="A37" t="s">
        <v>8</v>
      </c>
      <c r="B37"/>
      <c r="C37"/>
      <c r="D37"/>
    </row>
    <row r="38" spans="1:19" x14ac:dyDescent="0.2">
      <c r="A38" t="s">
        <v>9</v>
      </c>
      <c r="B38"/>
      <c r="C38"/>
      <c r="D38"/>
      <c r="I38" s="11"/>
      <c r="J38" s="11"/>
      <c r="K38" s="11"/>
      <c r="L38" s="11"/>
    </row>
    <row r="39" spans="1:19" customFormat="1" x14ac:dyDescent="0.2">
      <c r="A39" s="726" t="s">
        <v>434</v>
      </c>
      <c r="J39" s="11"/>
      <c r="K39" s="11"/>
      <c r="L39" s="11"/>
    </row>
    <row r="40" spans="1:19" customFormat="1" x14ac:dyDescent="0.2">
      <c r="C40" s="726" t="s">
        <v>436</v>
      </c>
      <c r="E40" s="12"/>
      <c r="F40" s="12"/>
      <c r="G40" s="12"/>
      <c r="H40" s="12"/>
      <c r="I40" s="12"/>
      <c r="J40" s="12"/>
      <c r="K40" s="12"/>
      <c r="L40" s="12"/>
      <c r="M40" s="12"/>
    </row>
    <row r="42" spans="1:19" x14ac:dyDescent="0.2">
      <c r="A42" s="14" t="s">
        <v>11</v>
      </c>
      <c r="B42" s="14"/>
      <c r="C42" s="14"/>
      <c r="D42" s="14"/>
      <c r="E42" s="14"/>
      <c r="F42" s="14"/>
      <c r="G42" s="14"/>
      <c r="I42" s="14"/>
      <c r="O42" s="885" t="s">
        <v>12</v>
      </c>
      <c r="P42" s="885"/>
      <c r="Q42" s="886"/>
    </row>
    <row r="43" spans="1:19" ht="12.75" customHeight="1" x14ac:dyDescent="0.2">
      <c r="A43" s="885" t="s">
        <v>13</v>
      </c>
      <c r="B43" s="885"/>
      <c r="C43" s="885"/>
      <c r="D43" s="885"/>
      <c r="E43" s="885"/>
      <c r="F43" s="885"/>
      <c r="G43" s="885"/>
      <c r="H43" s="885"/>
      <c r="I43" s="885"/>
      <c r="J43" s="885"/>
      <c r="K43" s="885"/>
      <c r="L43" s="885"/>
      <c r="M43" s="885"/>
      <c r="N43" s="885"/>
      <c r="O43" s="885"/>
      <c r="P43" s="885"/>
      <c r="Q43" s="885"/>
    </row>
    <row r="44" spans="1:19" x14ac:dyDescent="0.2">
      <c r="A44" s="884" t="s">
        <v>94</v>
      </c>
      <c r="B44" s="884"/>
      <c r="C44" s="884"/>
      <c r="D44" s="884"/>
      <c r="E44" s="884"/>
      <c r="F44" s="884"/>
      <c r="G44" s="884"/>
      <c r="H44" s="884"/>
      <c r="I44" s="884"/>
      <c r="J44" s="884"/>
      <c r="K44" s="884"/>
      <c r="L44" s="884"/>
      <c r="M44" s="884"/>
      <c r="N44" s="884"/>
      <c r="O44" s="884"/>
      <c r="P44" s="884"/>
      <c r="Q44" s="884"/>
      <c r="R44" s="884"/>
      <c r="S44" s="884"/>
    </row>
    <row r="45" spans="1:19" x14ac:dyDescent="0.2">
      <c r="A45" s="14"/>
      <c r="B45" s="14"/>
      <c r="C45" s="14"/>
      <c r="D45" s="14"/>
      <c r="E45" s="14"/>
      <c r="F45" s="14"/>
      <c r="N45" s="858" t="s">
        <v>86</v>
      </c>
      <c r="O45" s="858"/>
      <c r="P45" s="858"/>
      <c r="Q45" s="858"/>
    </row>
    <row r="46" spans="1:19" x14ac:dyDescent="0.2">
      <c r="A46" s="877"/>
      <c r="B46" s="877"/>
      <c r="C46" s="877"/>
      <c r="D46" s="877"/>
      <c r="E46" s="877"/>
      <c r="F46" s="877"/>
      <c r="G46" s="877"/>
      <c r="H46" s="877"/>
      <c r="I46" s="877"/>
      <c r="J46" s="877"/>
      <c r="K46" s="877"/>
      <c r="L46" s="877"/>
    </row>
  </sheetData>
  <mergeCells count="16">
    <mergeCell ref="A46:L46"/>
    <mergeCell ref="O1:Q1"/>
    <mergeCell ref="A2:L2"/>
    <mergeCell ref="A3:L3"/>
    <mergeCell ref="A5:L5"/>
    <mergeCell ref="M8:Q8"/>
    <mergeCell ref="A43:Q43"/>
    <mergeCell ref="A8:A9"/>
    <mergeCell ref="B8:B9"/>
    <mergeCell ref="A7:B7"/>
    <mergeCell ref="N7:R7"/>
    <mergeCell ref="C8:G8"/>
    <mergeCell ref="N45:Q45"/>
    <mergeCell ref="H8:L8"/>
    <mergeCell ref="O42:Q42"/>
    <mergeCell ref="A44:S44"/>
  </mergeCells>
  <phoneticPr fontId="0" type="noConversion"/>
  <printOptions horizontalCentered="1"/>
  <pageMargins left="0.70866141732283472" right="0.70866141732283472" top="0.23622047244094491" bottom="0" header="0.31496062992125984" footer="0.31496062992125984"/>
  <pageSetup paperSize="9" scale="7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view="pageBreakPreview" topLeftCell="A16" zoomScaleSheetLayoutView="100" workbookViewId="0">
      <selection activeCell="C36" sqref="C36"/>
    </sheetView>
  </sheetViews>
  <sheetFormatPr defaultRowHeight="12.75" x14ac:dyDescent="0.2"/>
  <cols>
    <col min="1" max="1" width="6" customWidth="1"/>
    <col min="2" max="2" width="15.5703125" customWidth="1"/>
    <col min="3" max="3" width="17.28515625" customWidth="1"/>
    <col min="4" max="4" width="19" customWidth="1"/>
    <col min="5" max="5" width="19.7109375" customWidth="1"/>
    <col min="6" max="6" width="18.85546875" customWidth="1"/>
    <col min="7" max="7" width="15.28515625" customWidth="1"/>
  </cols>
  <sheetData>
    <row r="1" spans="1:7" ht="18" x14ac:dyDescent="0.35">
      <c r="A1" s="853" t="s">
        <v>0</v>
      </c>
      <c r="B1" s="853"/>
      <c r="C1" s="853"/>
      <c r="D1" s="853"/>
      <c r="E1" s="853"/>
      <c r="G1" s="174" t="s">
        <v>643</v>
      </c>
    </row>
    <row r="2" spans="1:7" ht="21" x14ac:dyDescent="0.35">
      <c r="A2" s="854" t="s">
        <v>709</v>
      </c>
      <c r="B2" s="854"/>
      <c r="C2" s="854"/>
      <c r="D2" s="854"/>
      <c r="E2" s="854"/>
      <c r="F2" s="854"/>
    </row>
    <row r="3" spans="1:7" ht="15" x14ac:dyDescent="0.3">
      <c r="A3" s="176"/>
      <c r="B3" s="176"/>
    </row>
    <row r="4" spans="1:7" ht="18" customHeight="1" x14ac:dyDescent="0.35">
      <c r="A4" s="855" t="s">
        <v>644</v>
      </c>
      <c r="B4" s="855"/>
      <c r="C4" s="855"/>
      <c r="D4" s="855"/>
      <c r="E4" s="855"/>
      <c r="F4" s="855"/>
    </row>
    <row r="5" spans="1:7" ht="15" x14ac:dyDescent="0.3">
      <c r="A5" s="177" t="s">
        <v>259</v>
      </c>
      <c r="B5" s="177"/>
    </row>
    <row r="6" spans="1:7" ht="15" x14ac:dyDescent="0.3">
      <c r="A6" s="177"/>
      <c r="B6" s="177"/>
      <c r="F6" s="856" t="s">
        <v>788</v>
      </c>
      <c r="G6" s="856"/>
    </row>
    <row r="7" spans="1:7" ht="42" customHeight="1" x14ac:dyDescent="0.2">
      <c r="A7" s="178" t="s">
        <v>2</v>
      </c>
      <c r="B7" s="178" t="s">
        <v>3</v>
      </c>
      <c r="C7" s="262" t="s">
        <v>645</v>
      </c>
      <c r="D7" s="262" t="s">
        <v>646</v>
      </c>
      <c r="E7" s="262" t="s">
        <v>647</v>
      </c>
      <c r="F7" s="262" t="s">
        <v>648</v>
      </c>
      <c r="G7" s="249" t="s">
        <v>649</v>
      </c>
    </row>
    <row r="8" spans="1:7" s="174" customFormat="1" ht="15" x14ac:dyDescent="0.25">
      <c r="A8" s="179" t="s">
        <v>266</v>
      </c>
      <c r="B8" s="179" t="s">
        <v>267</v>
      </c>
      <c r="C8" s="179" t="s">
        <v>268</v>
      </c>
      <c r="D8" s="179" t="s">
        <v>269</v>
      </c>
      <c r="E8" s="179" t="s">
        <v>270</v>
      </c>
      <c r="F8" s="179" t="s">
        <v>271</v>
      </c>
      <c r="G8" s="179" t="s">
        <v>272</v>
      </c>
    </row>
    <row r="9" spans="1:7" s="174" customFormat="1" ht="19.149999999999999" customHeight="1" x14ac:dyDescent="0.25">
      <c r="A9" s="543">
        <v>1</v>
      </c>
      <c r="B9" s="45" t="s">
        <v>893</v>
      </c>
      <c r="C9" s="349">
        <v>52022</v>
      </c>
      <c r="D9" s="349">
        <v>47123</v>
      </c>
      <c r="E9" s="349">
        <v>3145</v>
      </c>
      <c r="F9" s="349">
        <f>C9-D9-E9</f>
        <v>1754</v>
      </c>
      <c r="G9" s="385"/>
    </row>
    <row r="10" spans="1:7" s="174" customFormat="1" ht="19.149999999999999" customHeight="1" x14ac:dyDescent="0.25">
      <c r="A10" s="543">
        <v>2</v>
      </c>
      <c r="B10" s="45" t="s">
        <v>894</v>
      </c>
      <c r="C10" s="349">
        <v>13500</v>
      </c>
      <c r="D10" s="349">
        <v>11629</v>
      </c>
      <c r="E10" s="349">
        <v>1132</v>
      </c>
      <c r="F10" s="349">
        <f t="shared" ref="F10:F30" si="0">C10-D10-E10</f>
        <v>739</v>
      </c>
      <c r="G10" s="385"/>
    </row>
    <row r="11" spans="1:7" s="174" customFormat="1" ht="19.149999999999999" customHeight="1" x14ac:dyDescent="0.25">
      <c r="A11" s="658">
        <v>3</v>
      </c>
      <c r="B11" s="45" t="s">
        <v>895</v>
      </c>
      <c r="C11" s="349">
        <v>50071</v>
      </c>
      <c r="D11" s="349">
        <v>42748</v>
      </c>
      <c r="E11" s="349">
        <v>3094</v>
      </c>
      <c r="F11" s="349">
        <f t="shared" si="0"/>
        <v>4229</v>
      </c>
      <c r="G11" s="385"/>
    </row>
    <row r="12" spans="1:7" s="174" customFormat="1" ht="19.149999999999999" customHeight="1" x14ac:dyDescent="0.25">
      <c r="A12" s="658">
        <v>4</v>
      </c>
      <c r="B12" s="45" t="s">
        <v>896</v>
      </c>
      <c r="C12" s="349">
        <v>65410</v>
      </c>
      <c r="D12" s="349">
        <v>52864</v>
      </c>
      <c r="E12" s="349">
        <v>12546</v>
      </c>
      <c r="F12" s="349">
        <f t="shared" si="0"/>
        <v>0</v>
      </c>
      <c r="G12" s="385"/>
    </row>
    <row r="13" spans="1:7" s="174" customFormat="1" ht="19.149999999999999" customHeight="1" x14ac:dyDescent="0.25">
      <c r="A13" s="658">
        <v>5</v>
      </c>
      <c r="B13" s="45" t="s">
        <v>897</v>
      </c>
      <c r="C13" s="349">
        <v>47929</v>
      </c>
      <c r="D13" s="349">
        <v>34612</v>
      </c>
      <c r="E13" s="349">
        <v>13317</v>
      </c>
      <c r="F13" s="349">
        <f t="shared" si="0"/>
        <v>0</v>
      </c>
      <c r="G13" s="385"/>
    </row>
    <row r="14" spans="1:7" s="174" customFormat="1" ht="19.149999999999999" customHeight="1" x14ac:dyDescent="0.25">
      <c r="A14" s="658">
        <v>6</v>
      </c>
      <c r="B14" s="45" t="s">
        <v>898</v>
      </c>
      <c r="C14" s="349">
        <v>51489</v>
      </c>
      <c r="D14" s="349">
        <v>41120</v>
      </c>
      <c r="E14" s="349">
        <v>4377</v>
      </c>
      <c r="F14" s="349">
        <f t="shared" si="0"/>
        <v>5992</v>
      </c>
      <c r="G14" s="385"/>
    </row>
    <row r="15" spans="1:7" s="174" customFormat="1" ht="19.149999999999999" customHeight="1" x14ac:dyDescent="0.25">
      <c r="A15" s="658">
        <v>7</v>
      </c>
      <c r="B15" s="45" t="s">
        <v>899</v>
      </c>
      <c r="C15" s="349">
        <v>47769</v>
      </c>
      <c r="D15" s="349">
        <v>30446</v>
      </c>
      <c r="E15" s="349">
        <v>2909</v>
      </c>
      <c r="F15" s="349">
        <f t="shared" si="0"/>
        <v>14414</v>
      </c>
      <c r="G15" s="385"/>
    </row>
    <row r="16" spans="1:7" s="174" customFormat="1" ht="19.149999999999999" customHeight="1" x14ac:dyDescent="0.25">
      <c r="A16" s="658">
        <v>8</v>
      </c>
      <c r="B16" s="45" t="s">
        <v>900</v>
      </c>
      <c r="C16" s="349">
        <v>30663</v>
      </c>
      <c r="D16" s="349">
        <v>29702</v>
      </c>
      <c r="E16" s="349">
        <v>691</v>
      </c>
      <c r="F16" s="349">
        <f t="shared" si="0"/>
        <v>270</v>
      </c>
      <c r="G16" s="385"/>
    </row>
    <row r="17" spans="1:9" s="174" customFormat="1" ht="19.149999999999999" customHeight="1" x14ac:dyDescent="0.25">
      <c r="A17" s="658">
        <v>9</v>
      </c>
      <c r="B17" s="45" t="s">
        <v>901</v>
      </c>
      <c r="C17" s="349">
        <v>74152</v>
      </c>
      <c r="D17" s="349">
        <v>45567</v>
      </c>
      <c r="E17" s="349">
        <v>865</v>
      </c>
      <c r="F17" s="349">
        <f t="shared" si="0"/>
        <v>27720</v>
      </c>
      <c r="G17" s="385"/>
    </row>
    <row r="18" spans="1:9" s="174" customFormat="1" ht="19.149999999999999" customHeight="1" x14ac:dyDescent="0.25">
      <c r="A18" s="658">
        <v>10</v>
      </c>
      <c r="B18" s="45" t="s">
        <v>902</v>
      </c>
      <c r="C18" s="349">
        <v>65359</v>
      </c>
      <c r="D18" s="349">
        <v>40282</v>
      </c>
      <c r="E18" s="349">
        <v>7200</v>
      </c>
      <c r="F18" s="349">
        <f t="shared" si="0"/>
        <v>17877</v>
      </c>
      <c r="G18" s="385"/>
    </row>
    <row r="19" spans="1:9" ht="19.149999999999999" customHeight="1" x14ac:dyDescent="0.2">
      <c r="A19" s="658">
        <v>11</v>
      </c>
      <c r="B19" s="45" t="s">
        <v>938</v>
      </c>
      <c r="C19" s="349">
        <v>16595</v>
      </c>
      <c r="D19" s="349">
        <v>10531</v>
      </c>
      <c r="E19" s="349">
        <v>4825</v>
      </c>
      <c r="F19" s="349">
        <f t="shared" si="0"/>
        <v>1239</v>
      </c>
      <c r="G19" s="45"/>
    </row>
    <row r="20" spans="1:9" ht="19.149999999999999" customHeight="1" x14ac:dyDescent="0.2">
      <c r="A20" s="658">
        <v>12</v>
      </c>
      <c r="B20" s="45" t="s">
        <v>939</v>
      </c>
      <c r="C20" s="349">
        <v>23565</v>
      </c>
      <c r="D20" s="349">
        <v>16279</v>
      </c>
      <c r="E20" s="349">
        <v>1673</v>
      </c>
      <c r="F20" s="349">
        <f t="shared" si="0"/>
        <v>5613</v>
      </c>
      <c r="G20" s="45"/>
    </row>
    <row r="21" spans="1:9" ht="19.149999999999999" customHeight="1" x14ac:dyDescent="0.2">
      <c r="A21" s="658">
        <v>13</v>
      </c>
      <c r="B21" s="45" t="s">
        <v>940</v>
      </c>
      <c r="C21" s="349">
        <v>50596</v>
      </c>
      <c r="D21" s="349">
        <v>47616</v>
      </c>
      <c r="E21" s="349">
        <v>2980</v>
      </c>
      <c r="F21" s="349">
        <f t="shared" si="0"/>
        <v>0</v>
      </c>
      <c r="G21" s="45"/>
    </row>
    <row r="22" spans="1:9" ht="19.149999999999999" customHeight="1" x14ac:dyDescent="0.2">
      <c r="A22" s="658">
        <v>14</v>
      </c>
      <c r="B22" s="45" t="s">
        <v>941</v>
      </c>
      <c r="C22" s="349">
        <v>63411</v>
      </c>
      <c r="D22" s="349">
        <v>53203</v>
      </c>
      <c r="E22" s="349">
        <v>7510</v>
      </c>
      <c r="F22" s="349">
        <f t="shared" si="0"/>
        <v>2698</v>
      </c>
      <c r="G22" s="45"/>
    </row>
    <row r="23" spans="1:9" ht="19.149999999999999" customHeight="1" x14ac:dyDescent="0.2">
      <c r="A23" s="658">
        <v>15</v>
      </c>
      <c r="B23" s="45" t="s">
        <v>942</v>
      </c>
      <c r="C23" s="349">
        <v>32362</v>
      </c>
      <c r="D23" s="349">
        <v>29126</v>
      </c>
      <c r="E23" s="349">
        <v>3236</v>
      </c>
      <c r="F23" s="349">
        <f t="shared" si="0"/>
        <v>0</v>
      </c>
      <c r="G23" s="45"/>
    </row>
    <row r="24" spans="1:9" ht="19.149999999999999" customHeight="1" x14ac:dyDescent="0.2">
      <c r="A24" s="658">
        <v>16</v>
      </c>
      <c r="B24" s="45" t="s">
        <v>943</v>
      </c>
      <c r="C24" s="349">
        <v>24259</v>
      </c>
      <c r="D24" s="349">
        <v>23237</v>
      </c>
      <c r="E24" s="349">
        <v>1022</v>
      </c>
      <c r="F24" s="349">
        <f t="shared" si="0"/>
        <v>0</v>
      </c>
      <c r="G24" s="45"/>
    </row>
    <row r="25" spans="1:9" ht="19.149999999999999" customHeight="1" x14ac:dyDescent="0.2">
      <c r="A25" s="658">
        <v>17</v>
      </c>
      <c r="B25" s="45" t="s">
        <v>944</v>
      </c>
      <c r="C25" s="349">
        <v>18586</v>
      </c>
      <c r="D25" s="349">
        <v>11973</v>
      </c>
      <c r="E25" s="349">
        <v>2302</v>
      </c>
      <c r="F25" s="349">
        <f t="shared" si="0"/>
        <v>4311</v>
      </c>
      <c r="G25" s="45"/>
    </row>
    <row r="26" spans="1:9" ht="19.149999999999999" customHeight="1" x14ac:dyDescent="0.2">
      <c r="A26" s="658">
        <v>18</v>
      </c>
      <c r="B26" s="45" t="s">
        <v>945</v>
      </c>
      <c r="C26" s="349">
        <v>66981</v>
      </c>
      <c r="D26" s="349">
        <v>58714</v>
      </c>
      <c r="E26" s="349">
        <v>6908</v>
      </c>
      <c r="F26" s="349">
        <f t="shared" si="0"/>
        <v>1359</v>
      </c>
      <c r="G26" s="45"/>
    </row>
    <row r="27" spans="1:9" ht="19.149999999999999" customHeight="1" x14ac:dyDescent="0.2">
      <c r="A27" s="658">
        <v>19</v>
      </c>
      <c r="B27" s="45" t="s">
        <v>946</v>
      </c>
      <c r="C27" s="349">
        <v>37459</v>
      </c>
      <c r="D27" s="349">
        <v>31840</v>
      </c>
      <c r="E27" s="349">
        <v>3746</v>
      </c>
      <c r="F27" s="349">
        <f t="shared" si="0"/>
        <v>1873</v>
      </c>
      <c r="G27" s="45"/>
    </row>
    <row r="28" spans="1:9" ht="19.149999999999999" customHeight="1" x14ac:dyDescent="0.2">
      <c r="A28" s="658">
        <v>20</v>
      </c>
      <c r="B28" s="45" t="s">
        <v>947</v>
      </c>
      <c r="C28" s="349">
        <v>78055</v>
      </c>
      <c r="D28" s="349">
        <v>51282</v>
      </c>
      <c r="E28" s="349">
        <v>1338</v>
      </c>
      <c r="F28" s="349">
        <f t="shared" si="0"/>
        <v>25435</v>
      </c>
      <c r="G28" s="45"/>
    </row>
    <row r="29" spans="1:9" ht="19.149999999999999" customHeight="1" x14ac:dyDescent="0.2">
      <c r="A29" s="658">
        <v>21</v>
      </c>
      <c r="B29" s="45" t="s">
        <v>948</v>
      </c>
      <c r="C29" s="349">
        <v>7121</v>
      </c>
      <c r="D29" s="349">
        <v>4125</v>
      </c>
      <c r="E29" s="349">
        <v>513</v>
      </c>
      <c r="F29" s="349">
        <f t="shared" si="0"/>
        <v>2483</v>
      </c>
      <c r="G29" s="45"/>
      <c r="H29" s="601"/>
      <c r="I29" s="601"/>
    </row>
    <row r="30" spans="1:9" ht="19.149999999999999" customHeight="1" x14ac:dyDescent="0.2">
      <c r="A30" s="658">
        <v>22</v>
      </c>
      <c r="B30" s="45" t="s">
        <v>949</v>
      </c>
      <c r="C30" s="349">
        <v>10397</v>
      </c>
      <c r="D30" s="349">
        <v>10204</v>
      </c>
      <c r="E30" s="349">
        <v>193</v>
      </c>
      <c r="F30" s="349">
        <f t="shared" si="0"/>
        <v>0</v>
      </c>
      <c r="G30" s="45"/>
    </row>
    <row r="31" spans="1:9" ht="19.149999999999999" customHeight="1" x14ac:dyDescent="0.25">
      <c r="A31" s="465"/>
      <c r="B31" s="659" t="s">
        <v>950</v>
      </c>
      <c r="C31" s="303">
        <f>SUM(C9:C30)</f>
        <v>927751</v>
      </c>
      <c r="D31" s="303">
        <f t="shared" ref="D31:F31" si="1">SUM(D9:D30)</f>
        <v>724223</v>
      </c>
      <c r="E31" s="303">
        <f t="shared" si="1"/>
        <v>85522</v>
      </c>
      <c r="F31" s="303">
        <f t="shared" si="1"/>
        <v>118006</v>
      </c>
      <c r="G31" s="303">
        <f t="shared" ref="G31" si="2">SUM(G9:G30)</f>
        <v>0</v>
      </c>
    </row>
    <row r="35" spans="1:13" ht="15" customHeight="1" x14ac:dyDescent="0.2">
      <c r="A35" s="263"/>
      <c r="B35" s="263"/>
      <c r="C35" s="263"/>
      <c r="D35" s="263"/>
      <c r="E35" s="888" t="s">
        <v>12</v>
      </c>
      <c r="F35" s="888"/>
      <c r="G35" s="264"/>
      <c r="H35" s="264"/>
      <c r="I35" s="264"/>
    </row>
    <row r="36" spans="1:13" ht="15" customHeight="1" x14ac:dyDescent="0.2">
      <c r="A36" s="263"/>
      <c r="B36" s="263"/>
      <c r="C36" s="263"/>
      <c r="D36" s="263"/>
      <c r="E36" s="888" t="s">
        <v>13</v>
      </c>
      <c r="F36" s="888"/>
      <c r="G36" s="264"/>
      <c r="H36" s="264"/>
      <c r="I36" s="264"/>
    </row>
    <row r="37" spans="1:13" ht="15" customHeight="1" x14ac:dyDescent="0.2">
      <c r="A37" s="263"/>
      <c r="B37" s="263"/>
      <c r="C37" s="263"/>
      <c r="D37" s="263"/>
      <c r="E37" s="888" t="s">
        <v>89</v>
      </c>
      <c r="F37" s="888"/>
      <c r="G37" s="264"/>
      <c r="H37" s="264"/>
      <c r="I37" s="264"/>
    </row>
    <row r="38" spans="1:13" x14ac:dyDescent="0.2">
      <c r="A38" s="263" t="s">
        <v>11</v>
      </c>
      <c r="C38" s="263"/>
      <c r="D38" s="263"/>
      <c r="E38" s="263"/>
      <c r="F38" s="265" t="s">
        <v>86</v>
      </c>
      <c r="G38" s="266"/>
      <c r="H38" s="263"/>
      <c r="I38" s="263"/>
    </row>
    <row r="39" spans="1:13" x14ac:dyDescent="0.2">
      <c r="A39" s="263"/>
      <c r="B39" s="263"/>
      <c r="C39" s="263"/>
      <c r="D39" s="263"/>
      <c r="E39" s="263"/>
      <c r="F39" s="263"/>
      <c r="G39" s="263"/>
      <c r="H39" s="263"/>
      <c r="I39" s="263"/>
      <c r="J39" s="263"/>
      <c r="K39" s="263"/>
      <c r="L39" s="263"/>
      <c r="M39" s="263"/>
    </row>
  </sheetData>
  <mergeCells count="7">
    <mergeCell ref="E37:F37"/>
    <mergeCell ref="A1:E1"/>
    <mergeCell ref="A2:F2"/>
    <mergeCell ref="A4:F4"/>
    <mergeCell ref="E35:F35"/>
    <mergeCell ref="E36:F36"/>
    <mergeCell ref="F6:G6"/>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view="pageBreakPreview" topLeftCell="C11" zoomScale="80" zoomScaleSheetLayoutView="80" workbookViewId="0">
      <selection activeCell="C35" sqref="C35"/>
    </sheetView>
  </sheetViews>
  <sheetFormatPr defaultColWidth="9.140625" defaultRowHeight="12.75" x14ac:dyDescent="0.2"/>
  <cols>
    <col min="1" max="1" width="7.42578125" style="726" customWidth="1"/>
    <col min="2" max="2" width="14.85546875" style="726" customWidth="1"/>
    <col min="3" max="3" width="11" style="726" customWidth="1"/>
    <col min="4" max="4" width="10" style="726" customWidth="1"/>
    <col min="5" max="5" width="13.140625" style="726" customWidth="1"/>
    <col min="6" max="6" width="15.140625" style="726" customWidth="1"/>
    <col min="7" max="7" width="13.28515625" style="726" customWidth="1"/>
    <col min="8" max="8" width="14.7109375" style="726" customWidth="1"/>
    <col min="9" max="9" width="16.7109375" style="726" customWidth="1"/>
    <col min="10" max="11" width="19.28515625" style="726" customWidth="1"/>
    <col min="12" max="12" width="9.140625" style="726"/>
    <col min="13" max="13" width="13.85546875" style="726" customWidth="1"/>
    <col min="14" max="15" width="9.140625" style="726"/>
    <col min="16" max="16" width="9.140625" style="14"/>
    <col min="17" max="17" width="9.140625" style="726"/>
    <col min="18" max="18" width="11.28515625" style="726" customWidth="1"/>
    <col min="19" max="20" width="9.140625" style="14"/>
    <col min="21" max="16384" width="9.140625" style="726"/>
  </cols>
  <sheetData>
    <row r="1" spans="1:22" customFormat="1" x14ac:dyDescent="0.2">
      <c r="E1" s="861"/>
      <c r="F1" s="861"/>
      <c r="G1" s="861"/>
      <c r="H1" s="861"/>
      <c r="I1" s="861"/>
      <c r="J1" s="727" t="s">
        <v>64</v>
      </c>
      <c r="K1" s="727"/>
      <c r="P1" s="14"/>
      <c r="S1" s="14"/>
      <c r="T1" s="14"/>
    </row>
    <row r="2" spans="1:22" customFormat="1" ht="15" x14ac:dyDescent="0.2">
      <c r="A2" s="874" t="s">
        <v>0</v>
      </c>
      <c r="B2" s="874"/>
      <c r="C2" s="874"/>
      <c r="D2" s="874"/>
      <c r="E2" s="874"/>
      <c r="F2" s="874"/>
      <c r="G2" s="874"/>
      <c r="H2" s="874"/>
      <c r="I2" s="874"/>
      <c r="J2" s="874"/>
      <c r="K2" s="723"/>
      <c r="P2" s="14"/>
      <c r="S2" s="14"/>
      <c r="T2" s="14"/>
    </row>
    <row r="3" spans="1:22" customFormat="1" ht="20.25" x14ac:dyDescent="0.3">
      <c r="A3" s="863" t="s">
        <v>709</v>
      </c>
      <c r="B3" s="863"/>
      <c r="C3" s="863"/>
      <c r="D3" s="863"/>
      <c r="E3" s="863"/>
      <c r="F3" s="863"/>
      <c r="G3" s="863"/>
      <c r="H3" s="863"/>
      <c r="I3" s="863"/>
      <c r="J3" s="863"/>
      <c r="K3" s="720"/>
      <c r="P3" s="14"/>
      <c r="S3" s="14"/>
      <c r="T3" s="14"/>
    </row>
    <row r="4" spans="1:22" customFormat="1" ht="14.25" customHeight="1" x14ac:dyDescent="0.2">
      <c r="P4" s="14"/>
      <c r="S4" s="14"/>
      <c r="T4" s="14"/>
    </row>
    <row r="5" spans="1:22" ht="31.5" customHeight="1" x14ac:dyDescent="0.25">
      <c r="A5" s="876" t="s">
        <v>755</v>
      </c>
      <c r="B5" s="876"/>
      <c r="C5" s="876"/>
      <c r="D5" s="876"/>
      <c r="E5" s="876"/>
      <c r="F5" s="876"/>
      <c r="G5" s="876"/>
      <c r="H5" s="876"/>
      <c r="I5" s="876"/>
      <c r="J5" s="876"/>
      <c r="K5" s="724"/>
    </row>
    <row r="6" spans="1:22" ht="13.5" customHeight="1" x14ac:dyDescent="0.2">
      <c r="A6" s="719"/>
      <c r="B6" s="719"/>
      <c r="C6" s="719"/>
      <c r="D6" s="719"/>
      <c r="E6" s="719"/>
      <c r="F6" s="719"/>
      <c r="G6" s="719"/>
      <c r="H6" s="719"/>
      <c r="I6" s="719"/>
      <c r="J6" s="719"/>
      <c r="K6" s="719"/>
    </row>
    <row r="7" spans="1:22" ht="0.75" customHeight="1" x14ac:dyDescent="0.2"/>
    <row r="8" spans="1:22" x14ac:dyDescent="0.2">
      <c r="A8" s="858" t="s">
        <v>165</v>
      </c>
      <c r="B8" s="858"/>
      <c r="C8" s="718"/>
      <c r="H8" s="856" t="s">
        <v>786</v>
      </c>
      <c r="I8" s="856"/>
      <c r="J8" s="856"/>
      <c r="K8" s="717"/>
    </row>
    <row r="9" spans="1:22" s="321" customFormat="1" ht="21" customHeight="1" x14ac:dyDescent="0.2">
      <c r="A9" s="873" t="s">
        <v>2</v>
      </c>
      <c r="B9" s="873" t="s">
        <v>3</v>
      </c>
      <c r="C9" s="887" t="s">
        <v>756</v>
      </c>
      <c r="D9" s="889"/>
      <c r="E9" s="889"/>
      <c r="F9" s="880"/>
      <c r="G9" s="887" t="s">
        <v>107</v>
      </c>
      <c r="H9" s="889"/>
      <c r="I9" s="889"/>
      <c r="J9" s="880"/>
      <c r="K9" s="733"/>
      <c r="L9" s="322"/>
      <c r="P9" s="738"/>
      <c r="S9" s="738"/>
      <c r="T9" s="738"/>
    </row>
    <row r="10" spans="1:22" ht="64.5" customHeight="1" x14ac:dyDescent="0.2">
      <c r="A10" s="873"/>
      <c r="B10" s="873"/>
      <c r="C10" s="722" t="s">
        <v>188</v>
      </c>
      <c r="D10" s="722" t="s">
        <v>16</v>
      </c>
      <c r="E10" s="728" t="s">
        <v>787</v>
      </c>
      <c r="F10" s="728" t="s">
        <v>205</v>
      </c>
      <c r="G10" s="722" t="s">
        <v>188</v>
      </c>
      <c r="H10" s="730" t="s">
        <v>17</v>
      </c>
      <c r="I10" s="729" t="s">
        <v>876</v>
      </c>
      <c r="J10" s="722" t="s">
        <v>877</v>
      </c>
      <c r="K10" s="734"/>
      <c r="M10" s="873" t="s">
        <v>3</v>
      </c>
      <c r="N10" s="722" t="s">
        <v>16</v>
      </c>
      <c r="O10" s="722" t="s">
        <v>16</v>
      </c>
      <c r="P10" s="722" t="s">
        <v>1025</v>
      </c>
      <c r="Q10" s="736" t="s">
        <v>1023</v>
      </c>
      <c r="R10" s="736" t="s">
        <v>1024</v>
      </c>
      <c r="S10" s="736" t="s">
        <v>1026</v>
      </c>
      <c r="T10" s="736" t="s">
        <v>1027</v>
      </c>
    </row>
    <row r="11" spans="1:22" x14ac:dyDescent="0.2">
      <c r="A11" s="722">
        <v>1</v>
      </c>
      <c r="B11" s="722">
        <v>2</v>
      </c>
      <c r="C11" s="722">
        <v>3</v>
      </c>
      <c r="D11" s="722">
        <v>4</v>
      </c>
      <c r="E11" s="722">
        <v>5</v>
      </c>
      <c r="F11" s="728">
        <v>6</v>
      </c>
      <c r="G11" s="722">
        <v>7</v>
      </c>
      <c r="H11" s="731">
        <v>8</v>
      </c>
      <c r="I11" s="722">
        <v>9</v>
      </c>
      <c r="J11" s="722">
        <v>10</v>
      </c>
      <c r="K11" s="734"/>
      <c r="M11" s="873"/>
    </row>
    <row r="12" spans="1:22" ht="16.5" customHeight="1" x14ac:dyDescent="0.2">
      <c r="A12" s="715">
        <v>1</v>
      </c>
      <c r="B12" s="314" t="s">
        <v>893</v>
      </c>
      <c r="C12" s="315">
        <v>935</v>
      </c>
      <c r="D12" s="315">
        <v>26589</v>
      </c>
      <c r="E12" s="732">
        <v>220</v>
      </c>
      <c r="F12" s="318">
        <f>D12*E12</f>
        <v>5849580</v>
      </c>
      <c r="G12" s="315">
        <v>935</v>
      </c>
      <c r="H12" s="315">
        <v>4767159</v>
      </c>
      <c r="I12" s="315">
        <v>199</v>
      </c>
      <c r="J12" s="320">
        <f>H12/I12</f>
        <v>23955.57286432161</v>
      </c>
      <c r="K12" s="734"/>
      <c r="L12" s="715">
        <v>1</v>
      </c>
      <c r="M12" s="314" t="s">
        <v>893</v>
      </c>
      <c r="N12" s="18">
        <f>D12</f>
        <v>26589</v>
      </c>
      <c r="O12" s="18">
        <f>'T5A_PLAN_vs_PRFM '!D12</f>
        <v>16051</v>
      </c>
      <c r="P12" s="25">
        <f>N12+O12</f>
        <v>42640</v>
      </c>
      <c r="Q12" s="737">
        <f t="shared" ref="Q12:Q34" si="0">J12</f>
        <v>23955.57286432161</v>
      </c>
      <c r="R12" s="737">
        <f>'T5A_PLAN_vs_PRFM '!J12</f>
        <v>14398.321608040202</v>
      </c>
      <c r="S12" s="739">
        <f>Q12+R12</f>
        <v>38353.894472361811</v>
      </c>
      <c r="T12" s="740">
        <f>S12/P12</f>
        <v>0.89948157768203119</v>
      </c>
      <c r="U12" s="18"/>
      <c r="V12" s="18"/>
    </row>
    <row r="13" spans="1:22" ht="16.5" customHeight="1" x14ac:dyDescent="0.2">
      <c r="A13" s="715">
        <v>2</v>
      </c>
      <c r="B13" s="314" t="s">
        <v>894</v>
      </c>
      <c r="C13" s="315">
        <v>284</v>
      </c>
      <c r="D13" s="315">
        <v>7209</v>
      </c>
      <c r="E13" s="732">
        <v>220</v>
      </c>
      <c r="F13" s="318">
        <f t="shared" ref="F13:F21" si="1">D13*E13</f>
        <v>1585980</v>
      </c>
      <c r="G13" s="315">
        <v>264</v>
      </c>
      <c r="H13" s="315">
        <v>1263538</v>
      </c>
      <c r="I13" s="315">
        <v>214</v>
      </c>
      <c r="J13" s="320">
        <f t="shared" ref="J13:J21" si="2">H13/I13</f>
        <v>5904.3831775700937</v>
      </c>
      <c r="K13" s="734"/>
      <c r="L13" s="715">
        <v>2</v>
      </c>
      <c r="M13" s="314" t="s">
        <v>894</v>
      </c>
      <c r="N13" s="18">
        <f t="shared" ref="N13:N34" si="3">D13</f>
        <v>7209</v>
      </c>
      <c r="O13" s="18">
        <f>'T5A_PLAN_vs_PRFM '!D13</f>
        <v>4279</v>
      </c>
      <c r="P13" s="25">
        <f t="shared" ref="P13:P33" si="4">N13+O13</f>
        <v>11488</v>
      </c>
      <c r="Q13" s="737">
        <f t="shared" si="0"/>
        <v>5904.3831775700937</v>
      </c>
      <c r="R13" s="737">
        <f>'T5A_PLAN_vs_PRFM '!J13</f>
        <v>3786.4497607655503</v>
      </c>
      <c r="S13" s="739">
        <f t="shared" ref="S13:S34" si="5">Q13+R13</f>
        <v>9690.8329383356431</v>
      </c>
      <c r="T13" s="740">
        <f t="shared" ref="T13:T34" si="6">S13/P13</f>
        <v>0.84356136301668205</v>
      </c>
      <c r="U13" s="18"/>
      <c r="V13" s="18"/>
    </row>
    <row r="14" spans="1:22" ht="16.5" customHeight="1" x14ac:dyDescent="0.2">
      <c r="A14" s="715">
        <v>3</v>
      </c>
      <c r="B14" s="314" t="s">
        <v>895</v>
      </c>
      <c r="C14" s="316">
        <v>892</v>
      </c>
      <c r="D14" s="316">
        <v>25749</v>
      </c>
      <c r="E14" s="732">
        <v>220</v>
      </c>
      <c r="F14" s="318">
        <f t="shared" si="1"/>
        <v>5664780</v>
      </c>
      <c r="G14" s="316">
        <v>892</v>
      </c>
      <c r="H14" s="316">
        <v>4649340</v>
      </c>
      <c r="I14" s="316">
        <v>204</v>
      </c>
      <c r="J14" s="320">
        <f t="shared" si="2"/>
        <v>22790.882352941175</v>
      </c>
      <c r="K14" s="734"/>
      <c r="L14" s="715">
        <v>3</v>
      </c>
      <c r="M14" s="314" t="s">
        <v>895</v>
      </c>
      <c r="N14" s="18">
        <f t="shared" si="3"/>
        <v>25749</v>
      </c>
      <c r="O14" s="18">
        <f>'T5A_PLAN_vs_PRFM '!D14</f>
        <v>16115</v>
      </c>
      <c r="P14" s="25">
        <f t="shared" si="4"/>
        <v>41864</v>
      </c>
      <c r="Q14" s="737">
        <f t="shared" si="0"/>
        <v>22790.882352941175</v>
      </c>
      <c r="R14" s="737">
        <f>'T5A_PLAN_vs_PRFM '!J14</f>
        <v>14470.509900990099</v>
      </c>
      <c r="S14" s="739">
        <f t="shared" si="5"/>
        <v>37261.392253931277</v>
      </c>
      <c r="T14" s="740">
        <f t="shared" si="6"/>
        <v>0.89005809893778132</v>
      </c>
      <c r="U14" s="18"/>
      <c r="V14" s="18"/>
    </row>
    <row r="15" spans="1:22" ht="16.5" customHeight="1" x14ac:dyDescent="0.2">
      <c r="A15" s="715">
        <v>4</v>
      </c>
      <c r="B15" s="314" t="s">
        <v>896</v>
      </c>
      <c r="C15" s="316">
        <v>899</v>
      </c>
      <c r="D15" s="317">
        <v>32925</v>
      </c>
      <c r="E15" s="732">
        <v>220</v>
      </c>
      <c r="F15" s="318">
        <f t="shared" si="1"/>
        <v>7243500</v>
      </c>
      <c r="G15" s="316">
        <v>899</v>
      </c>
      <c r="H15" s="316">
        <v>4290954</v>
      </c>
      <c r="I15" s="316">
        <v>212</v>
      </c>
      <c r="J15" s="320">
        <f t="shared" si="2"/>
        <v>20240.349056603773</v>
      </c>
      <c r="K15" s="734"/>
      <c r="L15" s="715">
        <v>4</v>
      </c>
      <c r="M15" s="314" t="s">
        <v>896</v>
      </c>
      <c r="N15" s="18">
        <f t="shared" si="3"/>
        <v>32925</v>
      </c>
      <c r="O15" s="18">
        <f>'T5A_PLAN_vs_PRFM '!D15</f>
        <v>19577</v>
      </c>
      <c r="P15" s="25">
        <f t="shared" si="4"/>
        <v>52502</v>
      </c>
      <c r="Q15" s="737">
        <f t="shared" si="0"/>
        <v>20240.349056603773</v>
      </c>
      <c r="R15" s="737">
        <f>'T5A_PLAN_vs_PRFM '!J15</f>
        <v>12018.474178403756</v>
      </c>
      <c r="S15" s="739">
        <f t="shared" si="5"/>
        <v>32258.823235007527</v>
      </c>
      <c r="T15" s="740">
        <f t="shared" si="6"/>
        <v>0.61443036903370396</v>
      </c>
      <c r="U15" s="18"/>
      <c r="V15" s="18"/>
    </row>
    <row r="16" spans="1:22" ht="16.5" customHeight="1" x14ac:dyDescent="0.2">
      <c r="A16" s="715">
        <v>5</v>
      </c>
      <c r="B16" s="314" t="s">
        <v>897</v>
      </c>
      <c r="C16" s="315">
        <v>687</v>
      </c>
      <c r="D16" s="315">
        <v>27535</v>
      </c>
      <c r="E16" s="732">
        <v>220</v>
      </c>
      <c r="F16" s="318">
        <f t="shared" si="1"/>
        <v>6057700</v>
      </c>
      <c r="G16" s="315">
        <v>688</v>
      </c>
      <c r="H16" s="315">
        <v>3810136</v>
      </c>
      <c r="I16" s="315">
        <v>158</v>
      </c>
      <c r="J16" s="320">
        <f t="shared" si="2"/>
        <v>24114.784810126581</v>
      </c>
      <c r="K16" s="734"/>
      <c r="L16" s="715">
        <v>5</v>
      </c>
      <c r="M16" s="314" t="s">
        <v>897</v>
      </c>
      <c r="N16" s="18">
        <f t="shared" si="3"/>
        <v>27535</v>
      </c>
      <c r="O16" s="18">
        <f>'T5A_PLAN_vs_PRFM '!D16</f>
        <v>12885</v>
      </c>
      <c r="P16" s="25">
        <f t="shared" si="4"/>
        <v>40420</v>
      </c>
      <c r="Q16" s="737">
        <f t="shared" si="0"/>
        <v>24114.784810126581</v>
      </c>
      <c r="R16" s="737">
        <f>'T5A_PLAN_vs_PRFM '!J16</f>
        <v>11587.259259259259</v>
      </c>
      <c r="S16" s="739">
        <f t="shared" si="5"/>
        <v>35702.04406938584</v>
      </c>
      <c r="T16" s="740">
        <f t="shared" si="6"/>
        <v>0.88327669642221274</v>
      </c>
      <c r="U16" s="18"/>
      <c r="V16" s="18"/>
    </row>
    <row r="17" spans="1:22" ht="16.5" customHeight="1" x14ac:dyDescent="0.2">
      <c r="A17" s="715">
        <v>6</v>
      </c>
      <c r="B17" s="314" t="s">
        <v>898</v>
      </c>
      <c r="C17" s="315">
        <v>660</v>
      </c>
      <c r="D17" s="315">
        <v>29354</v>
      </c>
      <c r="E17" s="732">
        <v>220</v>
      </c>
      <c r="F17" s="318">
        <f t="shared" si="1"/>
        <v>6457880</v>
      </c>
      <c r="G17" s="315">
        <v>643</v>
      </c>
      <c r="H17" s="315">
        <v>3869643</v>
      </c>
      <c r="I17" s="315">
        <v>169</v>
      </c>
      <c r="J17" s="320">
        <f t="shared" si="2"/>
        <v>22897.295857988167</v>
      </c>
      <c r="K17" s="734"/>
      <c r="L17" s="715">
        <v>6</v>
      </c>
      <c r="M17" s="314" t="s">
        <v>898</v>
      </c>
      <c r="N17" s="18">
        <f t="shared" si="3"/>
        <v>29354</v>
      </c>
      <c r="O17" s="18">
        <f>'T5A_PLAN_vs_PRFM '!D17</f>
        <v>15249</v>
      </c>
      <c r="P17" s="25">
        <f t="shared" si="4"/>
        <v>44603</v>
      </c>
      <c r="Q17" s="737">
        <f t="shared" si="0"/>
        <v>22897.295857988167</v>
      </c>
      <c r="R17" s="737">
        <f>'T5A_PLAN_vs_PRFM '!J17</f>
        <v>12414.440476190477</v>
      </c>
      <c r="S17" s="739">
        <f t="shared" si="5"/>
        <v>35311.73633417864</v>
      </c>
      <c r="T17" s="740">
        <f t="shared" si="6"/>
        <v>0.79168971446267378</v>
      </c>
      <c r="U17" s="18"/>
      <c r="V17" s="18"/>
    </row>
    <row r="18" spans="1:22" ht="16.5" customHeight="1" x14ac:dyDescent="0.2">
      <c r="A18" s="715">
        <v>7</v>
      </c>
      <c r="B18" s="314" t="s">
        <v>899</v>
      </c>
      <c r="C18" s="315">
        <v>510</v>
      </c>
      <c r="D18" s="315">
        <v>26013</v>
      </c>
      <c r="E18" s="732">
        <v>220</v>
      </c>
      <c r="F18" s="318">
        <f t="shared" si="1"/>
        <v>5722860</v>
      </c>
      <c r="G18" s="315">
        <v>526</v>
      </c>
      <c r="H18" s="315">
        <v>3056143</v>
      </c>
      <c r="I18" s="315">
        <v>183</v>
      </c>
      <c r="J18" s="320">
        <f t="shared" si="2"/>
        <v>16700.234972677597</v>
      </c>
      <c r="K18" s="734"/>
      <c r="L18" s="715">
        <v>7</v>
      </c>
      <c r="M18" s="314" t="s">
        <v>899</v>
      </c>
      <c r="N18" s="18">
        <f t="shared" si="3"/>
        <v>26013</v>
      </c>
      <c r="O18" s="18">
        <f>'T5A_PLAN_vs_PRFM '!D18</f>
        <v>12174</v>
      </c>
      <c r="P18" s="25">
        <f t="shared" si="4"/>
        <v>38187</v>
      </c>
      <c r="Q18" s="737">
        <f t="shared" si="0"/>
        <v>16700.234972677597</v>
      </c>
      <c r="R18" s="737">
        <f>'T5A_PLAN_vs_PRFM '!J18</f>
        <v>8266.8633879781428</v>
      </c>
      <c r="S18" s="739">
        <f t="shared" si="5"/>
        <v>24967.098360655742</v>
      </c>
      <c r="T18" s="740">
        <f t="shared" si="6"/>
        <v>0.65381146360425646</v>
      </c>
      <c r="U18" s="18"/>
      <c r="V18" s="18"/>
    </row>
    <row r="19" spans="1:22" ht="16.5" customHeight="1" x14ac:dyDescent="0.2">
      <c r="A19" s="715">
        <v>8</v>
      </c>
      <c r="B19" s="314" t="s">
        <v>900</v>
      </c>
      <c r="C19" s="315">
        <v>457</v>
      </c>
      <c r="D19" s="315">
        <v>16886</v>
      </c>
      <c r="E19" s="732">
        <v>220</v>
      </c>
      <c r="F19" s="318">
        <f t="shared" si="1"/>
        <v>3714920</v>
      </c>
      <c r="G19" s="315">
        <v>457</v>
      </c>
      <c r="H19" s="315">
        <v>2447248</v>
      </c>
      <c r="I19" s="315">
        <v>189</v>
      </c>
      <c r="J19" s="320">
        <f t="shared" si="2"/>
        <v>12948.402116402116</v>
      </c>
      <c r="K19" s="734"/>
      <c r="L19" s="715">
        <v>8</v>
      </c>
      <c r="M19" s="314" t="s">
        <v>900</v>
      </c>
      <c r="N19" s="18">
        <f t="shared" si="3"/>
        <v>16886</v>
      </c>
      <c r="O19" s="18">
        <f>'T5A_PLAN_vs_PRFM '!D19</f>
        <v>7645</v>
      </c>
      <c r="P19" s="25">
        <f t="shared" si="4"/>
        <v>24531</v>
      </c>
      <c r="Q19" s="737">
        <f t="shared" si="0"/>
        <v>12948.402116402116</v>
      </c>
      <c r="R19" s="737">
        <f>'T5A_PLAN_vs_PRFM '!J19</f>
        <v>5949.0158730158728</v>
      </c>
      <c r="S19" s="739">
        <f t="shared" si="5"/>
        <v>18897.417989417991</v>
      </c>
      <c r="T19" s="740">
        <f t="shared" si="6"/>
        <v>0.77034845662296647</v>
      </c>
      <c r="U19" s="18"/>
      <c r="V19" s="18"/>
    </row>
    <row r="20" spans="1:22" ht="16.5" customHeight="1" x14ac:dyDescent="0.2">
      <c r="A20" s="715">
        <v>9</v>
      </c>
      <c r="B20" s="314" t="s">
        <v>901</v>
      </c>
      <c r="C20" s="315">
        <v>1004</v>
      </c>
      <c r="D20" s="315">
        <v>42440</v>
      </c>
      <c r="E20" s="732">
        <v>220</v>
      </c>
      <c r="F20" s="318">
        <f t="shared" si="1"/>
        <v>9336800</v>
      </c>
      <c r="G20" s="315">
        <v>1004</v>
      </c>
      <c r="H20" s="315">
        <v>9734131</v>
      </c>
      <c r="I20" s="315">
        <v>208</v>
      </c>
      <c r="J20" s="320">
        <f t="shared" si="2"/>
        <v>46798.706730769234</v>
      </c>
      <c r="K20" s="734"/>
      <c r="L20" s="715">
        <v>9</v>
      </c>
      <c r="M20" s="314" t="s">
        <v>901</v>
      </c>
      <c r="N20" s="18">
        <f t="shared" si="3"/>
        <v>42440</v>
      </c>
      <c r="O20" s="18">
        <f>'T5A_PLAN_vs_PRFM '!D20</f>
        <v>16882</v>
      </c>
      <c r="P20" s="25">
        <f t="shared" si="4"/>
        <v>59322</v>
      </c>
      <c r="Q20" s="737">
        <f t="shared" si="0"/>
        <v>46798.706730769234</v>
      </c>
      <c r="R20" s="737">
        <f>'T5A_PLAN_vs_PRFM '!J20</f>
        <v>17942.389423076922</v>
      </c>
      <c r="S20" s="739">
        <f t="shared" si="5"/>
        <v>64741.096153846156</v>
      </c>
      <c r="T20" s="740">
        <f t="shared" si="6"/>
        <v>1.091350530222281</v>
      </c>
      <c r="U20" s="18"/>
      <c r="V20" s="18"/>
    </row>
    <row r="21" spans="1:22" ht="16.5" customHeight="1" x14ac:dyDescent="0.2">
      <c r="A21" s="715">
        <v>10</v>
      </c>
      <c r="B21" s="314" t="s">
        <v>902</v>
      </c>
      <c r="C21" s="315">
        <v>925</v>
      </c>
      <c r="D21" s="315">
        <v>36164</v>
      </c>
      <c r="E21" s="732">
        <v>220</v>
      </c>
      <c r="F21" s="318">
        <f t="shared" si="1"/>
        <v>7956080</v>
      </c>
      <c r="G21" s="315">
        <v>925</v>
      </c>
      <c r="H21" s="315">
        <v>6246017</v>
      </c>
      <c r="I21" s="315">
        <v>220</v>
      </c>
      <c r="J21" s="320">
        <f t="shared" si="2"/>
        <v>28390.986363636363</v>
      </c>
      <c r="K21" s="734"/>
      <c r="L21" s="715">
        <v>10</v>
      </c>
      <c r="M21" s="314" t="s">
        <v>902</v>
      </c>
      <c r="N21" s="18">
        <f t="shared" si="3"/>
        <v>36164</v>
      </c>
      <c r="O21" s="18">
        <f>'T5A_PLAN_vs_PRFM '!D21</f>
        <v>18085</v>
      </c>
      <c r="P21" s="25">
        <f t="shared" si="4"/>
        <v>54249</v>
      </c>
      <c r="Q21" s="737">
        <f t="shared" si="0"/>
        <v>28390.986363636363</v>
      </c>
      <c r="R21" s="737">
        <f>'T5A_PLAN_vs_PRFM '!J21</f>
        <v>14539.290909090909</v>
      </c>
      <c r="S21" s="739">
        <f t="shared" si="5"/>
        <v>42930.277272727268</v>
      </c>
      <c r="T21" s="740">
        <f t="shared" si="6"/>
        <v>0.79135610375725396</v>
      </c>
      <c r="U21" s="18"/>
      <c r="V21" s="18"/>
    </row>
    <row r="22" spans="1:22" ht="16.5" customHeight="1" x14ac:dyDescent="0.2">
      <c r="A22" s="715">
        <v>11</v>
      </c>
      <c r="B22" s="45" t="s">
        <v>938</v>
      </c>
      <c r="C22" s="315">
        <v>203</v>
      </c>
      <c r="D22" s="315">
        <v>11116</v>
      </c>
      <c r="E22" s="302">
        <v>220</v>
      </c>
      <c r="F22" s="732">
        <f>D22*E22</f>
        <v>2445520</v>
      </c>
      <c r="G22" s="732">
        <v>203</v>
      </c>
      <c r="H22" s="315">
        <v>1656692</v>
      </c>
      <c r="I22" s="315">
        <v>180</v>
      </c>
      <c r="J22" s="320">
        <f>H22/I22</f>
        <v>9203.8444444444449</v>
      </c>
      <c r="K22" s="734"/>
      <c r="L22" s="715">
        <v>11</v>
      </c>
      <c r="M22" s="45" t="s">
        <v>938</v>
      </c>
      <c r="N22" s="18">
        <f t="shared" si="3"/>
        <v>11116</v>
      </c>
      <c r="O22" s="18">
        <f>'T5A_PLAN_vs_PRFM '!D22</f>
        <v>5019</v>
      </c>
      <c r="P22" s="25">
        <f t="shared" si="4"/>
        <v>16135</v>
      </c>
      <c r="Q22" s="737">
        <f t="shared" si="0"/>
        <v>9203.8444444444449</v>
      </c>
      <c r="R22" s="737">
        <f>'T5A_PLAN_vs_PRFM '!J22</f>
        <v>4752.1333333333332</v>
      </c>
      <c r="S22" s="739">
        <f t="shared" si="5"/>
        <v>13955.977777777778</v>
      </c>
      <c r="T22" s="740">
        <f t="shared" si="6"/>
        <v>0.86495059050373591</v>
      </c>
      <c r="U22" s="18"/>
      <c r="V22" s="18"/>
    </row>
    <row r="23" spans="1:22" ht="16.5" customHeight="1" x14ac:dyDescent="0.2">
      <c r="A23" s="715">
        <v>12</v>
      </c>
      <c r="B23" s="45" t="s">
        <v>939</v>
      </c>
      <c r="C23" s="315">
        <v>347</v>
      </c>
      <c r="D23" s="315">
        <v>14628</v>
      </c>
      <c r="E23" s="302">
        <v>220</v>
      </c>
      <c r="F23" s="732">
        <f t="shared" ref="F23:F33" si="7">D23*E23</f>
        <v>3218160</v>
      </c>
      <c r="G23" s="732">
        <v>347</v>
      </c>
      <c r="H23" s="315">
        <f>1172159+19119</f>
        <v>1191278</v>
      </c>
      <c r="I23" s="315">
        <v>159</v>
      </c>
      <c r="J23" s="320">
        <f t="shared" ref="J23:J33" si="8">H23/I23</f>
        <v>7492.3144654088046</v>
      </c>
      <c r="K23" s="734"/>
      <c r="L23" s="715">
        <v>12</v>
      </c>
      <c r="M23" s="45" t="s">
        <v>939</v>
      </c>
      <c r="N23" s="18">
        <f t="shared" si="3"/>
        <v>14628</v>
      </c>
      <c r="O23" s="18">
        <f>'T5A_PLAN_vs_PRFM '!D23</f>
        <v>5486</v>
      </c>
      <c r="P23" s="25">
        <f t="shared" si="4"/>
        <v>20114</v>
      </c>
      <c r="Q23" s="737">
        <f t="shared" si="0"/>
        <v>7492.3144654088046</v>
      </c>
      <c r="R23" s="737">
        <f>'T5A_PLAN_vs_PRFM '!J23</f>
        <v>2929.7169811320755</v>
      </c>
      <c r="S23" s="739">
        <f t="shared" si="5"/>
        <v>10422.031446540881</v>
      </c>
      <c r="T23" s="740">
        <f t="shared" si="6"/>
        <v>0.51814812799745857</v>
      </c>
      <c r="U23" s="18"/>
      <c r="V23" s="18"/>
    </row>
    <row r="24" spans="1:22" ht="16.5" customHeight="1" x14ac:dyDescent="0.2">
      <c r="A24" s="715">
        <v>13</v>
      </c>
      <c r="B24" s="45" t="s">
        <v>940</v>
      </c>
      <c r="C24" s="315">
        <v>709</v>
      </c>
      <c r="D24" s="315">
        <v>29021</v>
      </c>
      <c r="E24" s="302">
        <v>220</v>
      </c>
      <c r="F24" s="732">
        <f t="shared" si="7"/>
        <v>6384620</v>
      </c>
      <c r="G24" s="732">
        <v>709</v>
      </c>
      <c r="H24" s="315">
        <v>4083989</v>
      </c>
      <c r="I24" s="315">
        <v>159</v>
      </c>
      <c r="J24" s="320">
        <f t="shared" si="8"/>
        <v>25685.46540880503</v>
      </c>
      <c r="K24" s="734"/>
      <c r="L24" s="715">
        <v>13</v>
      </c>
      <c r="M24" s="45" t="s">
        <v>940</v>
      </c>
      <c r="N24" s="18">
        <f t="shared" si="3"/>
        <v>29021</v>
      </c>
      <c r="O24" s="18">
        <f>'T5A_PLAN_vs_PRFM '!D24</f>
        <v>15120</v>
      </c>
      <c r="P24" s="25">
        <f t="shared" si="4"/>
        <v>44141</v>
      </c>
      <c r="Q24" s="737">
        <f t="shared" si="0"/>
        <v>25685.46540880503</v>
      </c>
      <c r="R24" s="737">
        <f>'T5A_PLAN_vs_PRFM '!J24</f>
        <v>14504.578616352201</v>
      </c>
      <c r="S24" s="739">
        <f t="shared" si="5"/>
        <v>40190.044025157229</v>
      </c>
      <c r="T24" s="740">
        <f t="shared" si="6"/>
        <v>0.91049237727186128</v>
      </c>
      <c r="U24" s="18"/>
      <c r="V24" s="18"/>
    </row>
    <row r="25" spans="1:22" ht="16.5" customHeight="1" x14ac:dyDescent="0.2">
      <c r="A25" s="715">
        <v>14</v>
      </c>
      <c r="B25" s="45" t="s">
        <v>941</v>
      </c>
      <c r="C25" s="315">
        <v>650</v>
      </c>
      <c r="D25" s="315">
        <v>36085</v>
      </c>
      <c r="E25" s="302">
        <v>220</v>
      </c>
      <c r="F25" s="732">
        <f t="shared" si="7"/>
        <v>7938700</v>
      </c>
      <c r="G25" s="732">
        <v>650</v>
      </c>
      <c r="H25" s="315">
        <v>3640171</v>
      </c>
      <c r="I25" s="315">
        <v>145</v>
      </c>
      <c r="J25" s="320">
        <f t="shared" si="8"/>
        <v>25104.627586206898</v>
      </c>
      <c r="K25" s="734"/>
      <c r="L25" s="715">
        <v>14</v>
      </c>
      <c r="M25" s="45" t="s">
        <v>941</v>
      </c>
      <c r="N25" s="18">
        <f t="shared" si="3"/>
        <v>36085</v>
      </c>
      <c r="O25" s="18">
        <f>'T5A_PLAN_vs_PRFM '!D25</f>
        <v>17041</v>
      </c>
      <c r="P25" s="25">
        <f t="shared" si="4"/>
        <v>53126</v>
      </c>
      <c r="Q25" s="737">
        <f t="shared" si="0"/>
        <v>25104.627586206898</v>
      </c>
      <c r="R25" s="737">
        <f>'T5A_PLAN_vs_PRFM '!J25</f>
        <v>10106.979310344828</v>
      </c>
      <c r="S25" s="739">
        <f t="shared" si="5"/>
        <v>35211.606896551726</v>
      </c>
      <c r="T25" s="740">
        <f t="shared" si="6"/>
        <v>0.66279424192583158</v>
      </c>
      <c r="U25" s="18"/>
      <c r="V25" s="18"/>
    </row>
    <row r="26" spans="1:22" ht="16.5" customHeight="1" x14ac:dyDescent="0.2">
      <c r="A26" s="715">
        <v>15</v>
      </c>
      <c r="B26" s="45" t="s">
        <v>942</v>
      </c>
      <c r="C26" s="315">
        <v>377</v>
      </c>
      <c r="D26" s="315">
        <v>18837</v>
      </c>
      <c r="E26" s="302">
        <v>220</v>
      </c>
      <c r="F26" s="732">
        <f t="shared" si="7"/>
        <v>4144140</v>
      </c>
      <c r="G26" s="732">
        <v>377</v>
      </c>
      <c r="H26" s="315">
        <v>1512871</v>
      </c>
      <c r="I26" s="315">
        <v>108</v>
      </c>
      <c r="J26" s="320">
        <f t="shared" si="8"/>
        <v>14008.064814814816</v>
      </c>
      <c r="K26" s="734"/>
      <c r="L26" s="715">
        <v>15</v>
      </c>
      <c r="M26" s="45" t="s">
        <v>942</v>
      </c>
      <c r="N26" s="18">
        <f t="shared" si="3"/>
        <v>18837</v>
      </c>
      <c r="O26" s="18">
        <f>'T5A_PLAN_vs_PRFM '!D26</f>
        <v>8102</v>
      </c>
      <c r="P26" s="25">
        <f t="shared" si="4"/>
        <v>26939</v>
      </c>
      <c r="Q26" s="737">
        <f t="shared" si="0"/>
        <v>14008.064814814816</v>
      </c>
      <c r="R26" s="737">
        <f>'T5A_PLAN_vs_PRFM '!J26</f>
        <v>7070.3796296296296</v>
      </c>
      <c r="S26" s="739">
        <f t="shared" si="5"/>
        <v>21078.444444444445</v>
      </c>
      <c r="T26" s="740">
        <f t="shared" si="6"/>
        <v>0.78245088698334919</v>
      </c>
      <c r="U26" s="18"/>
      <c r="V26" s="18"/>
    </row>
    <row r="27" spans="1:22" ht="16.5" customHeight="1" x14ac:dyDescent="0.2">
      <c r="A27" s="715">
        <v>16</v>
      </c>
      <c r="B27" s="45" t="s">
        <v>943</v>
      </c>
      <c r="C27" s="315">
        <v>497</v>
      </c>
      <c r="D27" s="315">
        <v>15737</v>
      </c>
      <c r="E27" s="302">
        <v>220</v>
      </c>
      <c r="F27" s="732">
        <f t="shared" si="7"/>
        <v>3462140</v>
      </c>
      <c r="G27" s="732">
        <v>497</v>
      </c>
      <c r="H27" s="315">
        <v>2717590</v>
      </c>
      <c r="I27" s="315">
        <v>182</v>
      </c>
      <c r="J27" s="320">
        <f t="shared" si="8"/>
        <v>14931.813186813188</v>
      </c>
      <c r="K27" s="734"/>
      <c r="L27" s="715">
        <v>16</v>
      </c>
      <c r="M27" s="45" t="s">
        <v>943</v>
      </c>
      <c r="N27" s="18">
        <f t="shared" si="3"/>
        <v>15737</v>
      </c>
      <c r="O27" s="18">
        <f>'T5A_PLAN_vs_PRFM '!D27</f>
        <v>7790</v>
      </c>
      <c r="P27" s="25">
        <f t="shared" si="4"/>
        <v>23527</v>
      </c>
      <c r="Q27" s="737">
        <f t="shared" si="0"/>
        <v>14931.813186813188</v>
      </c>
      <c r="R27" s="737">
        <f>'T5A_PLAN_vs_PRFM '!J27</f>
        <v>6593.9505494505493</v>
      </c>
      <c r="S27" s="739">
        <f t="shared" si="5"/>
        <v>21525.763736263736</v>
      </c>
      <c r="T27" s="740">
        <f t="shared" si="6"/>
        <v>0.91493874001205999</v>
      </c>
      <c r="U27" s="18"/>
      <c r="V27" s="18"/>
    </row>
    <row r="28" spans="1:22" ht="16.5" customHeight="1" x14ac:dyDescent="0.2">
      <c r="A28" s="715">
        <v>17</v>
      </c>
      <c r="B28" s="45" t="s">
        <v>944</v>
      </c>
      <c r="C28" s="315">
        <v>335</v>
      </c>
      <c r="D28" s="315">
        <v>12038</v>
      </c>
      <c r="E28" s="302">
        <v>220</v>
      </c>
      <c r="F28" s="732">
        <f t="shared" si="7"/>
        <v>2648360</v>
      </c>
      <c r="G28" s="732">
        <v>335</v>
      </c>
      <c r="H28" s="315">
        <v>1111334</v>
      </c>
      <c r="I28" s="315">
        <v>192</v>
      </c>
      <c r="J28" s="320">
        <f t="shared" si="8"/>
        <v>5788.197916666667</v>
      </c>
      <c r="K28" s="734"/>
      <c r="L28" s="715">
        <v>17</v>
      </c>
      <c r="M28" s="45" t="s">
        <v>944</v>
      </c>
      <c r="N28" s="18">
        <f t="shared" si="3"/>
        <v>12038</v>
      </c>
      <c r="O28" s="18">
        <f>'T5A_PLAN_vs_PRFM '!D28</f>
        <v>4488</v>
      </c>
      <c r="P28" s="25">
        <f t="shared" si="4"/>
        <v>16526</v>
      </c>
      <c r="Q28" s="737">
        <f t="shared" si="0"/>
        <v>5788.197916666667</v>
      </c>
      <c r="R28" s="737">
        <f>'T5A_PLAN_vs_PRFM '!J28</f>
        <v>2246.96875</v>
      </c>
      <c r="S28" s="739">
        <f t="shared" si="5"/>
        <v>8035.166666666667</v>
      </c>
      <c r="T28" s="740">
        <f t="shared" si="6"/>
        <v>0.48621364314817056</v>
      </c>
      <c r="U28" s="18"/>
      <c r="V28" s="18"/>
    </row>
    <row r="29" spans="1:22" ht="16.5" customHeight="1" x14ac:dyDescent="0.2">
      <c r="A29" s="715">
        <v>18</v>
      </c>
      <c r="B29" s="45" t="s">
        <v>945</v>
      </c>
      <c r="C29" s="315">
        <v>1128</v>
      </c>
      <c r="D29" s="315">
        <v>35422</v>
      </c>
      <c r="E29" s="302">
        <v>220</v>
      </c>
      <c r="F29" s="732">
        <f t="shared" si="7"/>
        <v>7792840</v>
      </c>
      <c r="G29" s="732">
        <v>1128</v>
      </c>
      <c r="H29" s="315">
        <v>4542998</v>
      </c>
      <c r="I29" s="315">
        <v>191</v>
      </c>
      <c r="J29" s="320">
        <f t="shared" si="8"/>
        <v>23785.329842931937</v>
      </c>
      <c r="K29" s="734"/>
      <c r="L29" s="715">
        <v>18</v>
      </c>
      <c r="M29" s="45" t="s">
        <v>945</v>
      </c>
      <c r="N29" s="18">
        <f t="shared" si="3"/>
        <v>35422</v>
      </c>
      <c r="O29" s="18">
        <f>'T5A_PLAN_vs_PRFM '!D29</f>
        <v>19837</v>
      </c>
      <c r="P29" s="25">
        <f t="shared" si="4"/>
        <v>55259</v>
      </c>
      <c r="Q29" s="737">
        <f t="shared" si="0"/>
        <v>23785.329842931937</v>
      </c>
      <c r="R29" s="737">
        <f>'T5A_PLAN_vs_PRFM '!J29</f>
        <v>14177.015706806284</v>
      </c>
      <c r="S29" s="739">
        <f t="shared" si="5"/>
        <v>37962.345549738224</v>
      </c>
      <c r="T29" s="740">
        <f t="shared" si="6"/>
        <v>0.68698936914779896</v>
      </c>
      <c r="U29" s="18"/>
      <c r="V29" s="18"/>
    </row>
    <row r="30" spans="1:22" ht="16.5" customHeight="1" x14ac:dyDescent="0.2">
      <c r="A30" s="715">
        <v>19</v>
      </c>
      <c r="B30" s="45" t="s">
        <v>946</v>
      </c>
      <c r="C30" s="315">
        <v>434</v>
      </c>
      <c r="D30" s="315">
        <v>20147</v>
      </c>
      <c r="E30" s="302">
        <v>220</v>
      </c>
      <c r="F30" s="732">
        <f t="shared" si="7"/>
        <v>4432340</v>
      </c>
      <c r="G30" s="732">
        <v>434</v>
      </c>
      <c r="H30" s="315">
        <v>2476712</v>
      </c>
      <c r="I30" s="315">
        <v>183</v>
      </c>
      <c r="J30" s="320">
        <f t="shared" si="8"/>
        <v>13533.945355191257</v>
      </c>
      <c r="K30" s="734"/>
      <c r="L30" s="715">
        <v>19</v>
      </c>
      <c r="M30" s="45" t="s">
        <v>946</v>
      </c>
      <c r="N30" s="18">
        <f t="shared" si="3"/>
        <v>20147</v>
      </c>
      <c r="O30" s="18">
        <f>'T5A_PLAN_vs_PRFM '!D30</f>
        <v>9820</v>
      </c>
      <c r="P30" s="25">
        <f t="shared" si="4"/>
        <v>29967</v>
      </c>
      <c r="Q30" s="737">
        <f t="shared" si="0"/>
        <v>13533.945355191257</v>
      </c>
      <c r="R30" s="737">
        <f>'T5A_PLAN_vs_PRFM '!J30</f>
        <v>7830.2786885245905</v>
      </c>
      <c r="S30" s="739">
        <f t="shared" si="5"/>
        <v>21364.224043715847</v>
      </c>
      <c r="T30" s="740">
        <f t="shared" si="6"/>
        <v>0.71292501897807081</v>
      </c>
      <c r="U30" s="18"/>
      <c r="V30" s="18"/>
    </row>
    <row r="31" spans="1:22" ht="16.5" customHeight="1" x14ac:dyDescent="0.2">
      <c r="A31" s="715">
        <v>20</v>
      </c>
      <c r="B31" s="45" t="s">
        <v>947</v>
      </c>
      <c r="C31" s="315">
        <v>995</v>
      </c>
      <c r="D31" s="315">
        <v>44968</v>
      </c>
      <c r="E31" s="302">
        <v>220</v>
      </c>
      <c r="F31" s="732">
        <f t="shared" si="7"/>
        <v>9892960</v>
      </c>
      <c r="G31" s="732">
        <v>995</v>
      </c>
      <c r="H31" s="315">
        <v>4924307</v>
      </c>
      <c r="I31" s="315">
        <v>158</v>
      </c>
      <c r="J31" s="320">
        <f t="shared" si="8"/>
        <v>31166.5</v>
      </c>
      <c r="K31" s="734"/>
      <c r="L31" s="715">
        <v>20</v>
      </c>
      <c r="M31" s="45" t="s">
        <v>947</v>
      </c>
      <c r="N31" s="18">
        <f t="shared" si="3"/>
        <v>44968</v>
      </c>
      <c r="O31" s="18">
        <f>'T5A_PLAN_vs_PRFM '!D31</f>
        <v>22104</v>
      </c>
      <c r="P31" s="25">
        <f t="shared" si="4"/>
        <v>67072</v>
      </c>
      <c r="Q31" s="737">
        <f t="shared" si="0"/>
        <v>31166.5</v>
      </c>
      <c r="R31" s="737">
        <f>'T5A_PLAN_vs_PRFM '!J31</f>
        <v>13348.183544303798</v>
      </c>
      <c r="S31" s="739">
        <f t="shared" si="5"/>
        <v>44514.6835443038</v>
      </c>
      <c r="T31" s="740">
        <f t="shared" si="6"/>
        <v>0.66368504807227757</v>
      </c>
      <c r="U31" s="18"/>
      <c r="V31" s="18"/>
    </row>
    <row r="32" spans="1:22" ht="16.5" customHeight="1" x14ac:dyDescent="0.2">
      <c r="A32" s="715">
        <v>21</v>
      </c>
      <c r="B32" s="45" t="s">
        <v>948</v>
      </c>
      <c r="C32" s="315">
        <v>215</v>
      </c>
      <c r="D32" s="315">
        <v>4096</v>
      </c>
      <c r="E32" s="302">
        <v>220</v>
      </c>
      <c r="F32" s="732">
        <f t="shared" si="7"/>
        <v>901120</v>
      </c>
      <c r="G32" s="732">
        <v>215</v>
      </c>
      <c r="H32" s="315">
        <f>745745+93748</f>
        <v>839493</v>
      </c>
      <c r="I32" s="315">
        <v>213</v>
      </c>
      <c r="J32" s="320">
        <f t="shared" si="8"/>
        <v>3941.2816901408451</v>
      </c>
      <c r="K32" s="734"/>
      <c r="L32" s="715">
        <v>21</v>
      </c>
      <c r="M32" s="45" t="s">
        <v>948</v>
      </c>
      <c r="N32" s="18">
        <f t="shared" si="3"/>
        <v>4096</v>
      </c>
      <c r="O32" s="18">
        <f>'T5A_PLAN_vs_PRFM '!D32</f>
        <v>1498</v>
      </c>
      <c r="P32" s="25">
        <f t="shared" si="4"/>
        <v>5594</v>
      </c>
      <c r="Q32" s="737">
        <f t="shared" si="0"/>
        <v>3941.2816901408451</v>
      </c>
      <c r="R32" s="737">
        <f>'T5A_PLAN_vs_PRFM '!J32</f>
        <v>1247.0187793427231</v>
      </c>
      <c r="S32" s="739">
        <f t="shared" si="5"/>
        <v>5188.3004694835681</v>
      </c>
      <c r="T32" s="740">
        <f t="shared" si="6"/>
        <v>0.92747595092662993</v>
      </c>
      <c r="U32" s="18"/>
      <c r="V32" s="18"/>
    </row>
    <row r="33" spans="1:22" ht="16.5" customHeight="1" x14ac:dyDescent="0.2">
      <c r="A33" s="715">
        <v>22</v>
      </c>
      <c r="B33" s="45" t="s">
        <v>949</v>
      </c>
      <c r="C33" s="315">
        <v>217</v>
      </c>
      <c r="D33" s="315">
        <v>5735</v>
      </c>
      <c r="E33" s="302">
        <v>220</v>
      </c>
      <c r="F33" s="732">
        <f t="shared" si="7"/>
        <v>1261700</v>
      </c>
      <c r="G33" s="732">
        <v>217</v>
      </c>
      <c r="H33" s="315">
        <v>1199000</v>
      </c>
      <c r="I33" s="315">
        <v>201</v>
      </c>
      <c r="J33" s="320">
        <f t="shared" si="8"/>
        <v>5965.1741293532341</v>
      </c>
      <c r="K33" s="734"/>
      <c r="L33" s="715">
        <v>22</v>
      </c>
      <c r="M33" s="45" t="s">
        <v>949</v>
      </c>
      <c r="N33" s="18">
        <f t="shared" si="3"/>
        <v>5735</v>
      </c>
      <c r="O33" s="18">
        <f>'T5A_PLAN_vs_PRFM '!D33</f>
        <v>3057</v>
      </c>
      <c r="P33" s="25">
        <f t="shared" si="4"/>
        <v>8792</v>
      </c>
      <c r="Q33" s="737">
        <f t="shared" si="0"/>
        <v>5965.1741293532341</v>
      </c>
      <c r="R33" s="737">
        <f>'T5A_PLAN_vs_PRFM '!J33</f>
        <v>3139.3034825870645</v>
      </c>
      <c r="S33" s="739">
        <f t="shared" si="5"/>
        <v>9104.4776119402995</v>
      </c>
      <c r="T33" s="740">
        <f t="shared" si="6"/>
        <v>1.03554112965654</v>
      </c>
      <c r="U33" s="18"/>
      <c r="V33" s="18"/>
    </row>
    <row r="34" spans="1:22" ht="15.75" x14ac:dyDescent="0.25">
      <c r="A34" s="721"/>
      <c r="B34" s="716" t="s">
        <v>950</v>
      </c>
      <c r="C34" s="313">
        <f>SUM(C12:C33)</f>
        <v>13360</v>
      </c>
      <c r="D34" s="313">
        <f t="shared" ref="D34:H34" si="9">SUM(D12:D33)</f>
        <v>518694</v>
      </c>
      <c r="E34" s="636">
        <f>AVERAGE(E12:E33)</f>
        <v>220</v>
      </c>
      <c r="F34" s="313">
        <f t="shared" si="9"/>
        <v>114112680</v>
      </c>
      <c r="G34" s="313">
        <f t="shared" si="9"/>
        <v>13340</v>
      </c>
      <c r="H34" s="313">
        <f t="shared" si="9"/>
        <v>74030744</v>
      </c>
      <c r="I34" s="636">
        <f>AVERAGE(I12:I33)</f>
        <v>183.04545454545453</v>
      </c>
      <c r="J34" s="636">
        <f>SUM(J12:J33)</f>
        <v>405348.15714381379</v>
      </c>
      <c r="K34" s="744">
        <f>J34+'T5A_PLAN_vs_PRFM '!J34</f>
        <v>608667.67929243203</v>
      </c>
      <c r="L34" s="721"/>
      <c r="M34" s="716" t="s">
        <v>950</v>
      </c>
      <c r="N34" s="18">
        <f t="shared" si="3"/>
        <v>518694</v>
      </c>
      <c r="O34" s="18">
        <f>'T5A_PLAN_vs_PRFM '!D34</f>
        <v>258304</v>
      </c>
      <c r="P34" s="25">
        <f>N34+O34</f>
        <v>776998</v>
      </c>
      <c r="Q34" s="737">
        <f t="shared" si="0"/>
        <v>405348.15714381379</v>
      </c>
      <c r="R34" s="737">
        <f>'T5A_PLAN_vs_PRFM '!J34</f>
        <v>203319.52214861824</v>
      </c>
      <c r="S34" s="739">
        <f t="shared" si="5"/>
        <v>608667.67929243203</v>
      </c>
      <c r="T34" s="740">
        <f t="shared" si="6"/>
        <v>0.78335810297121999</v>
      </c>
      <c r="U34" s="18"/>
      <c r="V34" s="18"/>
    </row>
    <row r="35" spans="1:22" ht="18" x14ac:dyDescent="0.25">
      <c r="A35" s="11"/>
      <c r="B35" s="26"/>
      <c r="C35" s="26"/>
      <c r="D35" s="20"/>
      <c r="E35" s="20"/>
      <c r="F35" s="20"/>
      <c r="G35" s="20"/>
      <c r="H35" s="20"/>
      <c r="I35" s="743">
        <f>I34/E34</f>
        <v>0.83202479338842972</v>
      </c>
      <c r="J35" s="741">
        <f>J34/D34</f>
        <v>0.78147839987316947</v>
      </c>
      <c r="K35" s="734"/>
    </row>
    <row r="36" spans="1:22" x14ac:dyDescent="0.2">
      <c r="A36" s="735" t="s">
        <v>878</v>
      </c>
      <c r="B36" s="735"/>
      <c r="C36" s="735"/>
      <c r="D36" s="735"/>
      <c r="E36" s="735"/>
      <c r="F36" s="735"/>
      <c r="G36" s="891"/>
      <c r="H36" s="891"/>
      <c r="I36" s="891"/>
      <c r="J36" s="20"/>
      <c r="K36" s="734"/>
    </row>
    <row r="37" spans="1:22" x14ac:dyDescent="0.2">
      <c r="A37" s="11"/>
      <c r="B37" s="26"/>
      <c r="C37" s="26"/>
      <c r="D37" s="20"/>
      <c r="E37" s="20"/>
      <c r="F37" s="20"/>
      <c r="G37" s="20"/>
      <c r="H37" s="20"/>
      <c r="I37" s="20"/>
      <c r="J37" s="20"/>
      <c r="K37" s="734"/>
    </row>
    <row r="38" spans="1:22" x14ac:dyDescent="0.2">
      <c r="A38" s="14" t="s">
        <v>11</v>
      </c>
      <c r="B38" s="14"/>
      <c r="C38" s="14"/>
      <c r="D38" s="14"/>
      <c r="E38" s="14"/>
      <c r="F38" s="14"/>
      <c r="G38" s="14"/>
      <c r="I38" s="884" t="s">
        <v>12</v>
      </c>
      <c r="J38" s="884"/>
      <c r="K38" s="734"/>
    </row>
    <row r="39" spans="1:22" x14ac:dyDescent="0.2">
      <c r="A39" s="885" t="s">
        <v>13</v>
      </c>
      <c r="B39" s="885"/>
      <c r="C39" s="885"/>
      <c r="D39" s="885"/>
      <c r="E39" s="885"/>
      <c r="F39" s="885"/>
      <c r="G39" s="885"/>
      <c r="H39" s="885"/>
      <c r="I39" s="885"/>
      <c r="J39" s="885"/>
      <c r="K39" s="725"/>
    </row>
    <row r="40" spans="1:22" x14ac:dyDescent="0.2">
      <c r="A40" s="885" t="s">
        <v>19</v>
      </c>
      <c r="B40" s="885"/>
      <c r="C40" s="885"/>
      <c r="D40" s="885"/>
      <c r="E40" s="885"/>
      <c r="F40" s="885"/>
      <c r="G40" s="885"/>
      <c r="H40" s="885"/>
      <c r="I40" s="885"/>
      <c r="J40" s="885"/>
      <c r="K40" s="725"/>
    </row>
    <row r="41" spans="1:22" x14ac:dyDescent="0.2">
      <c r="A41" s="14"/>
      <c r="B41" s="14"/>
      <c r="C41" s="14"/>
      <c r="E41" s="14"/>
      <c r="H41" s="858" t="s">
        <v>86</v>
      </c>
      <c r="I41" s="858"/>
      <c r="J41" s="858"/>
      <c r="K41" s="718"/>
    </row>
    <row r="45" spans="1:22" x14ac:dyDescent="0.2">
      <c r="A45" s="890"/>
      <c r="B45" s="890"/>
      <c r="C45" s="890"/>
      <c r="D45" s="890"/>
      <c r="E45" s="890"/>
      <c r="F45" s="890"/>
      <c r="G45" s="890"/>
      <c r="H45" s="890"/>
      <c r="I45" s="890"/>
      <c r="J45" s="890"/>
    </row>
    <row r="47" spans="1:22" x14ac:dyDescent="0.2">
      <c r="A47" s="890"/>
      <c r="B47" s="890"/>
      <c r="C47" s="890"/>
      <c r="D47" s="890"/>
      <c r="E47" s="890"/>
      <c r="F47" s="890"/>
      <c r="G47" s="890"/>
      <c r="H47" s="890"/>
      <c r="I47" s="890"/>
      <c r="J47" s="890"/>
    </row>
  </sheetData>
  <mergeCells count="18">
    <mergeCell ref="G36:I36"/>
    <mergeCell ref="I38:J38"/>
    <mergeCell ref="H41:J41"/>
    <mergeCell ref="A47:J47"/>
    <mergeCell ref="A45:J45"/>
    <mergeCell ref="A39:J39"/>
    <mergeCell ref="A40:J40"/>
    <mergeCell ref="M10:M11"/>
    <mergeCell ref="E1:I1"/>
    <mergeCell ref="A2:J2"/>
    <mergeCell ref="A3:J3"/>
    <mergeCell ref="G9:J9"/>
    <mergeCell ref="C9:F9"/>
    <mergeCell ref="H8:J8"/>
    <mergeCell ref="A5:J5"/>
    <mergeCell ref="A9:A10"/>
    <mergeCell ref="B9:B10"/>
    <mergeCell ref="A8:B8"/>
  </mergeCells>
  <phoneticPr fontId="0" type="noConversion"/>
  <printOptions horizontalCentered="1"/>
  <pageMargins left="0.70866141732283472" right="0.70866141732283472" top="0.23622047244094491" bottom="0" header="0.31496062992125984" footer="0.31496062992125984"/>
  <pageSetup paperSize="9" scale="8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view="pageBreakPreview" topLeftCell="D20" zoomScale="90" zoomScaleSheetLayoutView="90" workbookViewId="0">
      <selection activeCell="H37" sqref="H37"/>
    </sheetView>
  </sheetViews>
  <sheetFormatPr defaultColWidth="9.140625" defaultRowHeight="12.75" x14ac:dyDescent="0.2"/>
  <cols>
    <col min="1" max="1" width="7.42578125" style="726" customWidth="1"/>
    <col min="2" max="2" width="17.140625" style="726" customWidth="1"/>
    <col min="3" max="3" width="11" style="726" customWidth="1"/>
    <col min="4" max="4" width="10" style="726" customWidth="1"/>
    <col min="5" max="5" width="14.140625" style="726" customWidth="1"/>
    <col min="6" max="6" width="14.28515625" style="726" customWidth="1"/>
    <col min="7" max="7" width="13.28515625" style="726" customWidth="1"/>
    <col min="8" max="8" width="14.7109375" style="726" customWidth="1"/>
    <col min="9" max="9" width="16.7109375" style="726" customWidth="1"/>
    <col min="10" max="10" width="19.28515625" style="726" customWidth="1"/>
    <col min="11" max="16384" width="9.140625" style="726"/>
  </cols>
  <sheetData>
    <row r="1" spans="1:13" customFormat="1" x14ac:dyDescent="0.2">
      <c r="E1" s="861"/>
      <c r="F1" s="861"/>
      <c r="G1" s="861"/>
      <c r="H1" s="861"/>
      <c r="I1" s="861"/>
      <c r="J1" s="727" t="s">
        <v>366</v>
      </c>
    </row>
    <row r="2" spans="1:13" customFormat="1" ht="15" x14ac:dyDescent="0.2">
      <c r="A2" s="874" t="s">
        <v>0</v>
      </c>
      <c r="B2" s="874"/>
      <c r="C2" s="874"/>
      <c r="D2" s="874"/>
      <c r="E2" s="874"/>
      <c r="F2" s="874"/>
      <c r="G2" s="874"/>
      <c r="H2" s="874"/>
      <c r="I2" s="874"/>
      <c r="J2" s="874"/>
    </row>
    <row r="3" spans="1:13" customFormat="1" ht="20.25" x14ac:dyDescent="0.3">
      <c r="A3" s="863" t="s">
        <v>709</v>
      </c>
      <c r="B3" s="863"/>
      <c r="C3" s="863"/>
      <c r="D3" s="863"/>
      <c r="E3" s="863"/>
      <c r="F3" s="863"/>
      <c r="G3" s="863"/>
      <c r="H3" s="863"/>
      <c r="I3" s="863"/>
      <c r="J3" s="863"/>
    </row>
    <row r="4" spans="1:13" customFormat="1" ht="14.25" customHeight="1" x14ac:dyDescent="0.2"/>
    <row r="5" spans="1:13" ht="15.75" x14ac:dyDescent="0.25">
      <c r="A5" s="876" t="s">
        <v>757</v>
      </c>
      <c r="B5" s="876"/>
      <c r="C5" s="876"/>
      <c r="D5" s="876"/>
      <c r="E5" s="876"/>
      <c r="F5" s="876"/>
      <c r="G5" s="876"/>
      <c r="H5" s="876"/>
      <c r="I5" s="876"/>
      <c r="J5" s="876"/>
    </row>
    <row r="6" spans="1:13" ht="13.5" customHeight="1" x14ac:dyDescent="0.2">
      <c r="A6" s="719"/>
      <c r="B6" s="719"/>
      <c r="C6" s="719"/>
      <c r="D6" s="719"/>
      <c r="E6" s="719"/>
      <c r="F6" s="719"/>
      <c r="G6" s="719"/>
      <c r="H6" s="719"/>
      <c r="I6" s="719"/>
      <c r="J6" s="719"/>
    </row>
    <row r="7" spans="1:13" ht="0.75" customHeight="1" x14ac:dyDescent="0.2"/>
    <row r="8" spans="1:13" x14ac:dyDescent="0.2">
      <c r="A8" s="858" t="s">
        <v>165</v>
      </c>
      <c r="B8" s="858"/>
      <c r="C8" s="718"/>
      <c r="H8" s="856" t="s">
        <v>786</v>
      </c>
      <c r="I8" s="856"/>
      <c r="J8" s="856"/>
    </row>
    <row r="9" spans="1:13" x14ac:dyDescent="0.2">
      <c r="A9" s="873" t="s">
        <v>2</v>
      </c>
      <c r="B9" s="873" t="s">
        <v>3</v>
      </c>
      <c r="C9" s="871" t="s">
        <v>756</v>
      </c>
      <c r="D9" s="868"/>
      <c r="E9" s="868"/>
      <c r="F9" s="892"/>
      <c r="G9" s="871" t="s">
        <v>107</v>
      </c>
      <c r="H9" s="868"/>
      <c r="I9" s="868"/>
      <c r="J9" s="892"/>
      <c r="L9" s="18"/>
      <c r="M9" s="20"/>
    </row>
    <row r="10" spans="1:13" ht="63.75" x14ac:dyDescent="0.2">
      <c r="A10" s="873"/>
      <c r="B10" s="873"/>
      <c r="C10" s="722" t="s">
        <v>188</v>
      </c>
      <c r="D10" s="722" t="s">
        <v>16</v>
      </c>
      <c r="E10" s="225" t="s">
        <v>787</v>
      </c>
      <c r="F10" s="728" t="s">
        <v>205</v>
      </c>
      <c r="G10" s="722" t="s">
        <v>188</v>
      </c>
      <c r="H10" s="730" t="s">
        <v>17</v>
      </c>
      <c r="I10" s="729" t="s">
        <v>876</v>
      </c>
      <c r="J10" s="722" t="s">
        <v>877</v>
      </c>
    </row>
    <row r="11" spans="1:13" x14ac:dyDescent="0.2">
      <c r="A11" s="722">
        <v>1</v>
      </c>
      <c r="B11" s="722">
        <v>2</v>
      </c>
      <c r="C11" s="722">
        <v>3</v>
      </c>
      <c r="D11" s="722">
        <v>4</v>
      </c>
      <c r="E11" s="722">
        <v>5</v>
      </c>
      <c r="F11" s="728">
        <v>6</v>
      </c>
      <c r="G11" s="722">
        <v>7</v>
      </c>
      <c r="H11" s="731">
        <v>8</v>
      </c>
      <c r="I11" s="722">
        <v>9</v>
      </c>
      <c r="J11" s="722">
        <v>10</v>
      </c>
    </row>
    <row r="12" spans="1:13" s="323" customFormat="1" ht="18" customHeight="1" x14ac:dyDescent="0.2">
      <c r="A12" s="715">
        <v>1</v>
      </c>
      <c r="B12" s="314" t="s">
        <v>893</v>
      </c>
      <c r="C12" s="732">
        <v>563</v>
      </c>
      <c r="D12" s="732">
        <v>16051</v>
      </c>
      <c r="E12" s="732">
        <v>220</v>
      </c>
      <c r="F12" s="318">
        <f>D12*E12</f>
        <v>3531220</v>
      </c>
      <c r="G12" s="309">
        <v>563</v>
      </c>
      <c r="H12" s="319">
        <v>2865266</v>
      </c>
      <c r="I12" s="319">
        <v>199</v>
      </c>
      <c r="J12" s="324">
        <f>H12/I12</f>
        <v>14398.321608040202</v>
      </c>
    </row>
    <row r="13" spans="1:13" s="323" customFormat="1" ht="18" customHeight="1" x14ac:dyDescent="0.2">
      <c r="A13" s="715">
        <v>2</v>
      </c>
      <c r="B13" s="314" t="s">
        <v>894</v>
      </c>
      <c r="C13" s="732">
        <v>196</v>
      </c>
      <c r="D13" s="732">
        <v>4279</v>
      </c>
      <c r="E13" s="732">
        <v>220</v>
      </c>
      <c r="F13" s="318">
        <f t="shared" ref="F13:F33" si="0">D13*E13</f>
        <v>941380</v>
      </c>
      <c r="G13" s="309">
        <v>196</v>
      </c>
      <c r="H13" s="319">
        <v>791368</v>
      </c>
      <c r="I13" s="319">
        <v>209</v>
      </c>
      <c r="J13" s="324">
        <f t="shared" ref="J13:J21" si="1">H13/I13</f>
        <v>3786.4497607655503</v>
      </c>
    </row>
    <row r="14" spans="1:13" s="323" customFormat="1" ht="18" customHeight="1" x14ac:dyDescent="0.2">
      <c r="A14" s="715">
        <v>3</v>
      </c>
      <c r="B14" s="314" t="s">
        <v>895</v>
      </c>
      <c r="C14" s="732">
        <v>514</v>
      </c>
      <c r="D14" s="732">
        <v>16115</v>
      </c>
      <c r="E14" s="732">
        <v>220</v>
      </c>
      <c r="F14" s="318">
        <f t="shared" si="0"/>
        <v>3545300</v>
      </c>
      <c r="G14" s="309">
        <v>514</v>
      </c>
      <c r="H14" s="319">
        <v>2923043</v>
      </c>
      <c r="I14" s="319">
        <v>202</v>
      </c>
      <c r="J14" s="324">
        <f t="shared" si="1"/>
        <v>14470.509900990099</v>
      </c>
    </row>
    <row r="15" spans="1:13" s="323" customFormat="1" ht="18" customHeight="1" x14ac:dyDescent="0.2">
      <c r="A15" s="715">
        <v>4</v>
      </c>
      <c r="B15" s="314" t="s">
        <v>896</v>
      </c>
      <c r="C15" s="732">
        <v>589</v>
      </c>
      <c r="D15" s="732">
        <v>19577</v>
      </c>
      <c r="E15" s="732">
        <v>220</v>
      </c>
      <c r="F15" s="318">
        <f t="shared" si="0"/>
        <v>4306940</v>
      </c>
      <c r="G15" s="302">
        <v>597</v>
      </c>
      <c r="H15" s="319">
        <v>2559935</v>
      </c>
      <c r="I15" s="319">
        <v>213</v>
      </c>
      <c r="J15" s="324">
        <f t="shared" si="1"/>
        <v>12018.474178403756</v>
      </c>
    </row>
    <row r="16" spans="1:13" s="323" customFormat="1" ht="18" customHeight="1" x14ac:dyDescent="0.2">
      <c r="A16" s="715">
        <v>5</v>
      </c>
      <c r="B16" s="314" t="s">
        <v>897</v>
      </c>
      <c r="C16" s="732">
        <v>429</v>
      </c>
      <c r="D16" s="732">
        <v>12885</v>
      </c>
      <c r="E16" s="732">
        <v>220</v>
      </c>
      <c r="F16" s="318">
        <f t="shared" si="0"/>
        <v>2834700</v>
      </c>
      <c r="G16" s="309">
        <v>429</v>
      </c>
      <c r="H16" s="319">
        <v>1877136</v>
      </c>
      <c r="I16" s="319">
        <v>162</v>
      </c>
      <c r="J16" s="324">
        <f t="shared" si="1"/>
        <v>11587.259259259259</v>
      </c>
    </row>
    <row r="17" spans="1:10" s="323" customFormat="1" ht="18" customHeight="1" x14ac:dyDescent="0.2">
      <c r="A17" s="715">
        <v>6</v>
      </c>
      <c r="B17" s="314" t="s">
        <v>898</v>
      </c>
      <c r="C17" s="732">
        <v>583</v>
      </c>
      <c r="D17" s="732">
        <v>15249</v>
      </c>
      <c r="E17" s="732">
        <v>220</v>
      </c>
      <c r="F17" s="318">
        <f t="shared" si="0"/>
        <v>3354780</v>
      </c>
      <c r="G17" s="301">
        <v>572</v>
      </c>
      <c r="H17" s="319">
        <v>2085626</v>
      </c>
      <c r="I17" s="319">
        <v>168</v>
      </c>
      <c r="J17" s="324">
        <f t="shared" si="1"/>
        <v>12414.440476190477</v>
      </c>
    </row>
    <row r="18" spans="1:10" s="323" customFormat="1" ht="18" customHeight="1" x14ac:dyDescent="0.2">
      <c r="A18" s="715">
        <v>7</v>
      </c>
      <c r="B18" s="314" t="s">
        <v>899</v>
      </c>
      <c r="C18" s="732">
        <v>319</v>
      </c>
      <c r="D18" s="732">
        <v>12174</v>
      </c>
      <c r="E18" s="732">
        <v>220</v>
      </c>
      <c r="F18" s="318">
        <f t="shared" si="0"/>
        <v>2678280</v>
      </c>
      <c r="G18" s="309">
        <f>322+11</f>
        <v>333</v>
      </c>
      <c r="H18" s="319">
        <v>1512836</v>
      </c>
      <c r="I18" s="319">
        <v>183</v>
      </c>
      <c r="J18" s="324">
        <f t="shared" si="1"/>
        <v>8266.8633879781428</v>
      </c>
    </row>
    <row r="19" spans="1:10" s="323" customFormat="1" ht="18" customHeight="1" x14ac:dyDescent="0.2">
      <c r="A19" s="715">
        <v>8</v>
      </c>
      <c r="B19" s="314" t="s">
        <v>900</v>
      </c>
      <c r="C19" s="732">
        <v>327</v>
      </c>
      <c r="D19" s="732">
        <v>7645</v>
      </c>
      <c r="E19" s="732">
        <v>220</v>
      </c>
      <c r="F19" s="318">
        <f t="shared" si="0"/>
        <v>1681900</v>
      </c>
      <c r="G19" s="309">
        <v>327</v>
      </c>
      <c r="H19" s="319">
        <v>1124364</v>
      </c>
      <c r="I19" s="319">
        <v>189</v>
      </c>
      <c r="J19" s="324">
        <f t="shared" si="1"/>
        <v>5949.0158730158728</v>
      </c>
    </row>
    <row r="20" spans="1:10" s="323" customFormat="1" ht="18" customHeight="1" x14ac:dyDescent="0.2">
      <c r="A20" s="715">
        <v>9</v>
      </c>
      <c r="B20" s="314" t="s">
        <v>901</v>
      </c>
      <c r="C20" s="732">
        <v>686</v>
      </c>
      <c r="D20" s="732">
        <v>16882</v>
      </c>
      <c r="E20" s="732">
        <v>220</v>
      </c>
      <c r="F20" s="318">
        <f t="shared" si="0"/>
        <v>3714040</v>
      </c>
      <c r="G20" s="309">
        <v>686</v>
      </c>
      <c r="H20" s="319">
        <v>3732017</v>
      </c>
      <c r="I20" s="319">
        <v>208</v>
      </c>
      <c r="J20" s="324">
        <f t="shared" si="1"/>
        <v>17942.389423076922</v>
      </c>
    </row>
    <row r="21" spans="1:10" s="323" customFormat="1" ht="18" customHeight="1" x14ac:dyDescent="0.2">
      <c r="A21" s="715">
        <v>10</v>
      </c>
      <c r="B21" s="314" t="s">
        <v>902</v>
      </c>
      <c r="C21" s="732">
        <v>547</v>
      </c>
      <c r="D21" s="732">
        <v>18085</v>
      </c>
      <c r="E21" s="732">
        <v>220</v>
      </c>
      <c r="F21" s="318">
        <f t="shared" si="0"/>
        <v>3978700</v>
      </c>
      <c r="G21" s="309">
        <v>547</v>
      </c>
      <c r="H21" s="319">
        <v>3198644</v>
      </c>
      <c r="I21" s="319">
        <v>220</v>
      </c>
      <c r="J21" s="324">
        <f t="shared" si="1"/>
        <v>14539.290909090909</v>
      </c>
    </row>
    <row r="22" spans="1:10" s="323" customFormat="1" ht="18" customHeight="1" x14ac:dyDescent="0.2">
      <c r="A22" s="715">
        <v>11</v>
      </c>
      <c r="B22" s="45" t="s">
        <v>938</v>
      </c>
      <c r="C22" s="732">
        <v>286</v>
      </c>
      <c r="D22" s="732">
        <v>5019</v>
      </c>
      <c r="E22" s="500">
        <v>220</v>
      </c>
      <c r="F22" s="732">
        <f t="shared" si="0"/>
        <v>1104180</v>
      </c>
      <c r="G22" s="732">
        <v>286</v>
      </c>
      <c r="H22" s="732">
        <v>855384</v>
      </c>
      <c r="I22" s="732">
        <v>180</v>
      </c>
      <c r="J22" s="513">
        <f>H22/I22</f>
        <v>4752.1333333333332</v>
      </c>
    </row>
    <row r="23" spans="1:10" s="323" customFormat="1" ht="18" customHeight="1" x14ac:dyDescent="0.2">
      <c r="A23" s="715">
        <v>12</v>
      </c>
      <c r="B23" s="45" t="s">
        <v>939</v>
      </c>
      <c r="C23" s="732">
        <v>196</v>
      </c>
      <c r="D23" s="732">
        <v>5486</v>
      </c>
      <c r="E23" s="500">
        <v>220</v>
      </c>
      <c r="F23" s="732">
        <f t="shared" si="0"/>
        <v>1206920</v>
      </c>
      <c r="G23" s="732">
        <v>196</v>
      </c>
      <c r="H23" s="732">
        <f>458458+7367</f>
        <v>465825</v>
      </c>
      <c r="I23" s="732">
        <v>159</v>
      </c>
      <c r="J23" s="513">
        <f t="shared" ref="J23:J33" si="2">H23/I23</f>
        <v>2929.7169811320755</v>
      </c>
    </row>
    <row r="24" spans="1:10" s="323" customFormat="1" ht="18" customHeight="1" x14ac:dyDescent="0.2">
      <c r="A24" s="715">
        <v>13</v>
      </c>
      <c r="B24" s="45" t="s">
        <v>940</v>
      </c>
      <c r="C24" s="732">
        <v>518</v>
      </c>
      <c r="D24" s="732">
        <v>15120</v>
      </c>
      <c r="E24" s="500">
        <v>220</v>
      </c>
      <c r="F24" s="732">
        <f t="shared" si="0"/>
        <v>3326400</v>
      </c>
      <c r="G24" s="732">
        <v>518</v>
      </c>
      <c r="H24" s="732">
        <v>2306228</v>
      </c>
      <c r="I24" s="732">
        <v>159</v>
      </c>
      <c r="J24" s="513">
        <f t="shared" si="2"/>
        <v>14504.578616352201</v>
      </c>
    </row>
    <row r="25" spans="1:10" s="323" customFormat="1" ht="18" customHeight="1" x14ac:dyDescent="0.2">
      <c r="A25" s="715">
        <v>14</v>
      </c>
      <c r="B25" s="45" t="s">
        <v>941</v>
      </c>
      <c r="C25" s="732">
        <v>790</v>
      </c>
      <c r="D25" s="732">
        <v>17041</v>
      </c>
      <c r="E25" s="500">
        <v>220</v>
      </c>
      <c r="F25" s="732">
        <f t="shared" si="0"/>
        <v>3749020</v>
      </c>
      <c r="G25" s="732">
        <v>790</v>
      </c>
      <c r="H25" s="732">
        <v>1465512</v>
      </c>
      <c r="I25" s="732">
        <v>145</v>
      </c>
      <c r="J25" s="513">
        <f t="shared" si="2"/>
        <v>10106.979310344828</v>
      </c>
    </row>
    <row r="26" spans="1:10" s="323" customFormat="1" ht="18" customHeight="1" x14ac:dyDescent="0.2">
      <c r="A26" s="715">
        <v>15</v>
      </c>
      <c r="B26" s="45" t="s">
        <v>942</v>
      </c>
      <c r="C26" s="732">
        <v>404</v>
      </c>
      <c r="D26" s="732">
        <v>8102</v>
      </c>
      <c r="E26" s="500">
        <v>220</v>
      </c>
      <c r="F26" s="732">
        <f t="shared" si="0"/>
        <v>1782440</v>
      </c>
      <c r="G26" s="732">
        <v>404</v>
      </c>
      <c r="H26" s="732">
        <v>763601</v>
      </c>
      <c r="I26" s="732">
        <v>108</v>
      </c>
      <c r="J26" s="513">
        <f t="shared" si="2"/>
        <v>7070.3796296296296</v>
      </c>
    </row>
    <row r="27" spans="1:10" s="323" customFormat="1" ht="18" customHeight="1" x14ac:dyDescent="0.2">
      <c r="A27" s="715">
        <v>16</v>
      </c>
      <c r="B27" s="45" t="s">
        <v>943</v>
      </c>
      <c r="C27" s="732">
        <v>314</v>
      </c>
      <c r="D27" s="732">
        <v>7790</v>
      </c>
      <c r="E27" s="500">
        <v>220</v>
      </c>
      <c r="F27" s="732">
        <f t="shared" si="0"/>
        <v>1713800</v>
      </c>
      <c r="G27" s="732">
        <v>314</v>
      </c>
      <c r="H27" s="732">
        <v>1200099</v>
      </c>
      <c r="I27" s="732">
        <v>182</v>
      </c>
      <c r="J27" s="513">
        <f t="shared" si="2"/>
        <v>6593.9505494505493</v>
      </c>
    </row>
    <row r="28" spans="1:10" s="323" customFormat="1" ht="18" customHeight="1" x14ac:dyDescent="0.2">
      <c r="A28" s="715">
        <v>17</v>
      </c>
      <c r="B28" s="45" t="s">
        <v>944</v>
      </c>
      <c r="C28" s="732">
        <v>183</v>
      </c>
      <c r="D28" s="732">
        <v>4488</v>
      </c>
      <c r="E28" s="500">
        <v>220</v>
      </c>
      <c r="F28" s="732">
        <f t="shared" si="0"/>
        <v>987360</v>
      </c>
      <c r="G28" s="732">
        <v>183</v>
      </c>
      <c r="H28" s="732">
        <v>431418</v>
      </c>
      <c r="I28" s="732">
        <v>192</v>
      </c>
      <c r="J28" s="513">
        <f t="shared" si="2"/>
        <v>2246.96875</v>
      </c>
    </row>
    <row r="29" spans="1:10" s="323" customFormat="1" ht="18" customHeight="1" x14ac:dyDescent="0.2">
      <c r="A29" s="715">
        <v>18</v>
      </c>
      <c r="B29" s="45" t="s">
        <v>945</v>
      </c>
      <c r="C29" s="732">
        <v>741</v>
      </c>
      <c r="D29" s="732">
        <v>19837</v>
      </c>
      <c r="E29" s="500">
        <v>220</v>
      </c>
      <c r="F29" s="732">
        <f t="shared" si="0"/>
        <v>4364140</v>
      </c>
      <c r="G29" s="732">
        <v>741</v>
      </c>
      <c r="H29" s="732">
        <v>2707810</v>
      </c>
      <c r="I29" s="732">
        <v>191</v>
      </c>
      <c r="J29" s="513">
        <f t="shared" si="2"/>
        <v>14177.015706806284</v>
      </c>
    </row>
    <row r="30" spans="1:10" s="323" customFormat="1" ht="18" customHeight="1" x14ac:dyDescent="0.2">
      <c r="A30" s="715">
        <v>19</v>
      </c>
      <c r="B30" s="45" t="s">
        <v>946</v>
      </c>
      <c r="C30" s="732">
        <v>332</v>
      </c>
      <c r="D30" s="732">
        <v>9820</v>
      </c>
      <c r="E30" s="500">
        <v>220</v>
      </c>
      <c r="F30" s="732">
        <f t="shared" si="0"/>
        <v>2160400</v>
      </c>
      <c r="G30" s="732">
        <v>332</v>
      </c>
      <c r="H30" s="732">
        <v>1432941</v>
      </c>
      <c r="I30" s="732">
        <v>183</v>
      </c>
      <c r="J30" s="513">
        <f t="shared" si="2"/>
        <v>7830.2786885245905</v>
      </c>
    </row>
    <row r="31" spans="1:10" s="323" customFormat="1" ht="18" customHeight="1" x14ac:dyDescent="0.2">
      <c r="A31" s="715">
        <v>20</v>
      </c>
      <c r="B31" s="45" t="s">
        <v>947</v>
      </c>
      <c r="C31" s="732">
        <v>791</v>
      </c>
      <c r="D31" s="732">
        <v>22104</v>
      </c>
      <c r="E31" s="500">
        <v>220</v>
      </c>
      <c r="F31" s="732">
        <f t="shared" si="0"/>
        <v>4862880</v>
      </c>
      <c r="G31" s="732">
        <v>791</v>
      </c>
      <c r="H31" s="732">
        <v>2109013</v>
      </c>
      <c r="I31" s="732">
        <v>158</v>
      </c>
      <c r="J31" s="513">
        <f t="shared" si="2"/>
        <v>13348.183544303798</v>
      </c>
    </row>
    <row r="32" spans="1:10" s="323" customFormat="1" ht="18" customHeight="1" x14ac:dyDescent="0.2">
      <c r="A32" s="715">
        <v>21</v>
      </c>
      <c r="B32" s="45" t="s">
        <v>948</v>
      </c>
      <c r="C32" s="732">
        <v>158</v>
      </c>
      <c r="D32" s="732">
        <v>1498</v>
      </c>
      <c r="E32" s="500">
        <v>220</v>
      </c>
      <c r="F32" s="732">
        <f t="shared" si="0"/>
        <v>329560</v>
      </c>
      <c r="G32" s="732">
        <v>158</v>
      </c>
      <c r="H32" s="732">
        <f>245180+20435</f>
        <v>265615</v>
      </c>
      <c r="I32" s="732">
        <v>213</v>
      </c>
      <c r="J32" s="513">
        <f t="shared" si="2"/>
        <v>1247.0187793427231</v>
      </c>
    </row>
    <row r="33" spans="1:10" s="323" customFormat="1" ht="18" customHeight="1" x14ac:dyDescent="0.2">
      <c r="A33" s="715">
        <v>22</v>
      </c>
      <c r="B33" s="45" t="s">
        <v>949</v>
      </c>
      <c r="C33" s="732">
        <v>304</v>
      </c>
      <c r="D33" s="732">
        <v>3057</v>
      </c>
      <c r="E33" s="500">
        <v>220</v>
      </c>
      <c r="F33" s="732">
        <f t="shared" si="0"/>
        <v>672540</v>
      </c>
      <c r="G33" s="732">
        <v>304</v>
      </c>
      <c r="H33" s="732">
        <v>631000</v>
      </c>
      <c r="I33" s="732">
        <v>201</v>
      </c>
      <c r="J33" s="513">
        <f t="shared" si="2"/>
        <v>3139.3034825870645</v>
      </c>
    </row>
    <row r="34" spans="1:10" s="323" customFormat="1" ht="15.75" x14ac:dyDescent="0.25">
      <c r="A34" s="313"/>
      <c r="B34" s="715" t="s">
        <v>950</v>
      </c>
      <c r="C34" s="313">
        <f>SUM(C12:C33)</f>
        <v>9770</v>
      </c>
      <c r="D34" s="313">
        <f t="shared" ref="D34:H34" si="3">SUM(D12:D33)</f>
        <v>258304</v>
      </c>
      <c r="E34" s="636">
        <f>AVERAGE(E12:E33)</f>
        <v>220</v>
      </c>
      <c r="F34" s="313">
        <f t="shared" si="3"/>
        <v>56826880</v>
      </c>
      <c r="G34" s="313">
        <f t="shared" si="3"/>
        <v>9781</v>
      </c>
      <c r="H34" s="313">
        <f t="shared" si="3"/>
        <v>37304681</v>
      </c>
      <c r="I34" s="636">
        <f>AVERAGE(I12:I33)</f>
        <v>182.90909090909091</v>
      </c>
      <c r="J34" s="636">
        <f>SUM(J12:J33)</f>
        <v>203319.52214861824</v>
      </c>
    </row>
    <row r="35" spans="1:10" ht="18" x14ac:dyDescent="0.25">
      <c r="A35" s="11"/>
      <c r="B35" s="26"/>
      <c r="C35" s="26"/>
      <c r="D35" s="20"/>
      <c r="E35" s="20"/>
      <c r="F35" s="20"/>
      <c r="G35" s="20"/>
      <c r="H35" s="20"/>
      <c r="I35" s="743">
        <f>I34/E34</f>
        <v>0.83140495867768593</v>
      </c>
      <c r="J35" s="742">
        <f>J34/D34</f>
        <v>0.78713268919032708</v>
      </c>
    </row>
    <row r="36" spans="1:10" x14ac:dyDescent="0.2">
      <c r="A36" s="893" t="s">
        <v>878</v>
      </c>
      <c r="B36" s="893"/>
      <c r="C36" s="893"/>
      <c r="D36" s="893"/>
      <c r="E36" s="893"/>
      <c r="F36" s="893"/>
      <c r="G36" s="893"/>
      <c r="H36" s="893"/>
      <c r="I36" s="20"/>
      <c r="J36" s="20"/>
    </row>
    <row r="37" spans="1:10" x14ac:dyDescent="0.2">
      <c r="A37" s="11"/>
      <c r="B37" s="26"/>
      <c r="C37" s="26"/>
      <c r="D37" s="20"/>
      <c r="E37" s="20"/>
      <c r="F37" s="20"/>
      <c r="G37" s="20"/>
      <c r="H37" s="20"/>
      <c r="I37" s="20"/>
      <c r="J37" s="20"/>
    </row>
    <row r="38" spans="1:10" x14ac:dyDescent="0.2">
      <c r="A38" s="14" t="s">
        <v>11</v>
      </c>
      <c r="B38" s="14"/>
      <c r="C38" s="14"/>
      <c r="D38" s="14"/>
      <c r="E38" s="14"/>
      <c r="F38" s="14"/>
      <c r="G38" s="14"/>
      <c r="I38" s="884" t="s">
        <v>12</v>
      </c>
      <c r="J38" s="884"/>
    </row>
    <row r="39" spans="1:10" x14ac:dyDescent="0.2">
      <c r="A39" s="885" t="s">
        <v>13</v>
      </c>
      <c r="B39" s="885"/>
      <c r="C39" s="885"/>
      <c r="D39" s="885"/>
      <c r="E39" s="885"/>
      <c r="F39" s="885"/>
      <c r="G39" s="885"/>
      <c r="H39" s="885"/>
      <c r="I39" s="885"/>
      <c r="J39" s="885"/>
    </row>
    <row r="40" spans="1:10" x14ac:dyDescent="0.2">
      <c r="A40" s="885" t="s">
        <v>19</v>
      </c>
      <c r="B40" s="885"/>
      <c r="C40" s="885"/>
      <c r="D40" s="885"/>
      <c r="E40" s="885"/>
      <c r="F40" s="885"/>
      <c r="G40" s="885"/>
      <c r="H40" s="885"/>
      <c r="I40" s="885"/>
      <c r="J40" s="885"/>
    </row>
    <row r="41" spans="1:10" x14ac:dyDescent="0.2">
      <c r="A41" s="14"/>
      <c r="B41" s="14"/>
      <c r="C41" s="14"/>
      <c r="E41" s="14"/>
      <c r="H41" s="858" t="s">
        <v>86</v>
      </c>
      <c r="I41" s="858"/>
      <c r="J41" s="858"/>
    </row>
    <row r="45" spans="1:10" x14ac:dyDescent="0.2">
      <c r="A45" s="890"/>
      <c r="B45" s="890"/>
      <c r="C45" s="890"/>
      <c r="D45" s="890"/>
      <c r="E45" s="890"/>
      <c r="F45" s="890"/>
      <c r="G45" s="890"/>
      <c r="H45" s="890"/>
      <c r="I45" s="890"/>
      <c r="J45" s="890"/>
    </row>
    <row r="47" spans="1:10" x14ac:dyDescent="0.2">
      <c r="A47" s="890"/>
      <c r="B47" s="890"/>
      <c r="C47" s="890"/>
      <c r="D47" s="890"/>
      <c r="E47" s="890"/>
      <c r="F47" s="890"/>
      <c r="G47" s="890"/>
      <c r="H47" s="890"/>
      <c r="I47" s="890"/>
      <c r="J47" s="890"/>
    </row>
  </sheetData>
  <sortState ref="N12:O33">
    <sortCondition ref="N12:N33"/>
  </sortState>
  <mergeCells count="17">
    <mergeCell ref="A40:J40"/>
    <mergeCell ref="H41:J41"/>
    <mergeCell ref="A45:J45"/>
    <mergeCell ref="A47:J47"/>
    <mergeCell ref="A9:A10"/>
    <mergeCell ref="B9:B10"/>
    <mergeCell ref="C9:F9"/>
    <mergeCell ref="G9:J9"/>
    <mergeCell ref="I38:J38"/>
    <mergeCell ref="A39:J39"/>
    <mergeCell ref="A36:H36"/>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11" zoomScale="90" zoomScaleSheetLayoutView="90" workbookViewId="0">
      <selection activeCell="A12" sqref="A12:A33"/>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861"/>
      <c r="F1" s="861"/>
      <c r="G1" s="861"/>
      <c r="H1" s="861"/>
      <c r="I1" s="861"/>
      <c r="J1" s="125" t="s">
        <v>368</v>
      </c>
    </row>
    <row r="2" spans="1:16" customFormat="1" ht="15" x14ac:dyDescent="0.2">
      <c r="A2" s="874" t="s">
        <v>0</v>
      </c>
      <c r="B2" s="874"/>
      <c r="C2" s="874"/>
      <c r="D2" s="874"/>
      <c r="E2" s="874"/>
      <c r="F2" s="874"/>
      <c r="G2" s="874"/>
      <c r="H2" s="874"/>
      <c r="I2" s="874"/>
      <c r="J2" s="874"/>
    </row>
    <row r="3" spans="1:16" customFormat="1" ht="20.25" x14ac:dyDescent="0.3">
      <c r="A3" s="863" t="s">
        <v>709</v>
      </c>
      <c r="B3" s="863"/>
      <c r="C3" s="863"/>
      <c r="D3" s="863"/>
      <c r="E3" s="863"/>
      <c r="F3" s="863"/>
      <c r="G3" s="863"/>
      <c r="H3" s="863"/>
      <c r="I3" s="863"/>
      <c r="J3" s="863"/>
    </row>
    <row r="4" spans="1:16" customFormat="1" ht="14.25" customHeight="1" x14ac:dyDescent="0.2"/>
    <row r="5" spans="1:16" ht="19.5" customHeight="1" x14ac:dyDescent="0.25">
      <c r="A5" s="876" t="s">
        <v>758</v>
      </c>
      <c r="B5" s="876"/>
      <c r="C5" s="876"/>
      <c r="D5" s="876"/>
      <c r="E5" s="876"/>
      <c r="F5" s="876"/>
      <c r="G5" s="876"/>
      <c r="H5" s="876"/>
      <c r="I5" s="876"/>
      <c r="J5" s="876"/>
    </row>
    <row r="6" spans="1:16" ht="13.5" customHeight="1" x14ac:dyDescent="0.2">
      <c r="A6" s="1"/>
      <c r="B6" s="1"/>
      <c r="C6" s="1"/>
      <c r="D6" s="1"/>
      <c r="E6" s="1"/>
      <c r="F6" s="1"/>
      <c r="G6" s="1"/>
      <c r="H6" s="1"/>
      <c r="I6" s="1"/>
      <c r="J6" s="1"/>
    </row>
    <row r="7" spans="1:16" ht="0.75" customHeight="1" x14ac:dyDescent="0.2"/>
    <row r="8" spans="1:16" x14ac:dyDescent="0.2">
      <c r="A8" s="858" t="s">
        <v>165</v>
      </c>
      <c r="B8" s="858"/>
      <c r="C8" s="27"/>
      <c r="H8" s="856" t="s">
        <v>786</v>
      </c>
      <c r="I8" s="856"/>
      <c r="J8" s="856"/>
    </row>
    <row r="9" spans="1:16" x14ac:dyDescent="0.2">
      <c r="A9" s="873" t="s">
        <v>2</v>
      </c>
      <c r="B9" s="873" t="s">
        <v>3</v>
      </c>
      <c r="C9" s="871" t="s">
        <v>759</v>
      </c>
      <c r="D9" s="868"/>
      <c r="E9" s="868"/>
      <c r="F9" s="892"/>
      <c r="G9" s="871" t="s">
        <v>107</v>
      </c>
      <c r="H9" s="868"/>
      <c r="I9" s="868"/>
      <c r="J9" s="892"/>
      <c r="O9" s="18"/>
      <c r="P9" s="20"/>
    </row>
    <row r="10" spans="1:16" ht="77.45" customHeight="1" x14ac:dyDescent="0.2">
      <c r="A10" s="873"/>
      <c r="B10" s="873"/>
      <c r="C10" s="5" t="s">
        <v>188</v>
      </c>
      <c r="D10" s="5" t="s">
        <v>16</v>
      </c>
      <c r="E10" s="225" t="s">
        <v>787</v>
      </c>
      <c r="F10" s="7" t="s">
        <v>205</v>
      </c>
      <c r="G10" s="5" t="s">
        <v>188</v>
      </c>
      <c r="H10" s="24" t="s">
        <v>17</v>
      </c>
      <c r="I10" s="95" t="s">
        <v>876</v>
      </c>
      <c r="J10" s="5" t="s">
        <v>877</v>
      </c>
    </row>
    <row r="11" spans="1:16" x14ac:dyDescent="0.2">
      <c r="A11" s="5">
        <v>1</v>
      </c>
      <c r="B11" s="5">
        <v>2</v>
      </c>
      <c r="C11" s="5">
        <v>3</v>
      </c>
      <c r="D11" s="5">
        <v>4</v>
      </c>
      <c r="E11" s="5">
        <v>5</v>
      </c>
      <c r="F11" s="7">
        <v>6</v>
      </c>
      <c r="G11" s="5">
        <v>7</v>
      </c>
      <c r="H11" s="92">
        <v>8</v>
      </c>
      <c r="I11" s="5">
        <v>9</v>
      </c>
      <c r="J11" s="5">
        <v>10</v>
      </c>
    </row>
    <row r="12" spans="1:16" ht="18.600000000000001" customHeight="1" x14ac:dyDescent="0.2">
      <c r="A12" s="604">
        <v>1</v>
      </c>
      <c r="B12" s="314" t="s">
        <v>893</v>
      </c>
      <c r="C12" s="894" t="s">
        <v>903</v>
      </c>
      <c r="D12" s="895"/>
      <c r="E12" s="895"/>
      <c r="F12" s="895"/>
      <c r="G12" s="895"/>
      <c r="H12" s="895"/>
      <c r="I12" s="895"/>
      <c r="J12" s="896"/>
    </row>
    <row r="13" spans="1:16" ht="18.600000000000001" customHeight="1" x14ac:dyDescent="0.2">
      <c r="A13" s="604">
        <v>2</v>
      </c>
      <c r="B13" s="314" t="s">
        <v>894</v>
      </c>
      <c r="C13" s="897"/>
      <c r="D13" s="898"/>
      <c r="E13" s="898"/>
      <c r="F13" s="898"/>
      <c r="G13" s="898"/>
      <c r="H13" s="898"/>
      <c r="I13" s="898"/>
      <c r="J13" s="899"/>
    </row>
    <row r="14" spans="1:16" ht="18.600000000000001" customHeight="1" x14ac:dyDescent="0.2">
      <c r="A14" s="660">
        <v>3</v>
      </c>
      <c r="B14" s="314" t="s">
        <v>895</v>
      </c>
      <c r="C14" s="897"/>
      <c r="D14" s="898"/>
      <c r="E14" s="898"/>
      <c r="F14" s="898"/>
      <c r="G14" s="898"/>
      <c r="H14" s="898"/>
      <c r="I14" s="898"/>
      <c r="J14" s="899"/>
    </row>
    <row r="15" spans="1:16" ht="18.600000000000001" customHeight="1" x14ac:dyDescent="0.2">
      <c r="A15" s="660">
        <v>4</v>
      </c>
      <c r="B15" s="314" t="s">
        <v>896</v>
      </c>
      <c r="C15" s="897"/>
      <c r="D15" s="898"/>
      <c r="E15" s="898"/>
      <c r="F15" s="898"/>
      <c r="G15" s="898"/>
      <c r="H15" s="898"/>
      <c r="I15" s="898"/>
      <c r="J15" s="899"/>
    </row>
    <row r="16" spans="1:16" ht="18.600000000000001" customHeight="1" x14ac:dyDescent="0.2">
      <c r="A16" s="660">
        <v>5</v>
      </c>
      <c r="B16" s="314" t="s">
        <v>897</v>
      </c>
      <c r="C16" s="897"/>
      <c r="D16" s="898"/>
      <c r="E16" s="898"/>
      <c r="F16" s="898"/>
      <c r="G16" s="898"/>
      <c r="H16" s="898"/>
      <c r="I16" s="898"/>
      <c r="J16" s="899"/>
    </row>
    <row r="17" spans="1:10" ht="18.600000000000001" customHeight="1" x14ac:dyDescent="0.2">
      <c r="A17" s="660">
        <v>6</v>
      </c>
      <c r="B17" s="314" t="s">
        <v>898</v>
      </c>
      <c r="C17" s="897"/>
      <c r="D17" s="898"/>
      <c r="E17" s="898"/>
      <c r="F17" s="898"/>
      <c r="G17" s="898"/>
      <c r="H17" s="898"/>
      <c r="I17" s="898"/>
      <c r="J17" s="899"/>
    </row>
    <row r="18" spans="1:10" ht="18.600000000000001" customHeight="1" x14ac:dyDescent="0.2">
      <c r="A18" s="660">
        <v>7</v>
      </c>
      <c r="B18" s="314" t="s">
        <v>899</v>
      </c>
      <c r="C18" s="897"/>
      <c r="D18" s="898"/>
      <c r="E18" s="898"/>
      <c r="F18" s="898"/>
      <c r="G18" s="898"/>
      <c r="H18" s="898"/>
      <c r="I18" s="898"/>
      <c r="J18" s="899"/>
    </row>
    <row r="19" spans="1:10" ht="18.600000000000001" customHeight="1" x14ac:dyDescent="0.2">
      <c r="A19" s="660">
        <v>8</v>
      </c>
      <c r="B19" s="314" t="s">
        <v>900</v>
      </c>
      <c r="C19" s="897"/>
      <c r="D19" s="898"/>
      <c r="E19" s="898"/>
      <c r="F19" s="898"/>
      <c r="G19" s="898"/>
      <c r="H19" s="898"/>
      <c r="I19" s="898"/>
      <c r="J19" s="899"/>
    </row>
    <row r="20" spans="1:10" ht="18.600000000000001" customHeight="1" x14ac:dyDescent="0.2">
      <c r="A20" s="660">
        <v>9</v>
      </c>
      <c r="B20" s="314" t="s">
        <v>901</v>
      </c>
      <c r="C20" s="897"/>
      <c r="D20" s="898"/>
      <c r="E20" s="898"/>
      <c r="F20" s="898"/>
      <c r="G20" s="898"/>
      <c r="H20" s="898"/>
      <c r="I20" s="898"/>
      <c r="J20" s="899"/>
    </row>
    <row r="21" spans="1:10" ht="18.600000000000001" customHeight="1" x14ac:dyDescent="0.2">
      <c r="A21" s="660">
        <v>10</v>
      </c>
      <c r="B21" s="314" t="s">
        <v>902</v>
      </c>
      <c r="C21" s="897"/>
      <c r="D21" s="898"/>
      <c r="E21" s="898"/>
      <c r="F21" s="898"/>
      <c r="G21" s="898"/>
      <c r="H21" s="898"/>
      <c r="I21" s="898"/>
      <c r="J21" s="899"/>
    </row>
    <row r="22" spans="1:10" s="449" customFormat="1" ht="18.600000000000001" customHeight="1" x14ac:dyDescent="0.2">
      <c r="A22" s="660">
        <v>11</v>
      </c>
      <c r="B22" s="314" t="s">
        <v>938</v>
      </c>
      <c r="C22" s="897"/>
      <c r="D22" s="898"/>
      <c r="E22" s="898"/>
      <c r="F22" s="898"/>
      <c r="G22" s="898"/>
      <c r="H22" s="898"/>
      <c r="I22" s="898"/>
      <c r="J22" s="899"/>
    </row>
    <row r="23" spans="1:10" s="449" customFormat="1" ht="18.600000000000001" customHeight="1" x14ac:dyDescent="0.2">
      <c r="A23" s="660">
        <v>12</v>
      </c>
      <c r="B23" s="314" t="s">
        <v>939</v>
      </c>
      <c r="C23" s="897"/>
      <c r="D23" s="898"/>
      <c r="E23" s="898"/>
      <c r="F23" s="898"/>
      <c r="G23" s="898"/>
      <c r="H23" s="898"/>
      <c r="I23" s="898"/>
      <c r="J23" s="899"/>
    </row>
    <row r="24" spans="1:10" s="449" customFormat="1" ht="18.600000000000001" customHeight="1" x14ac:dyDescent="0.2">
      <c r="A24" s="660">
        <v>13</v>
      </c>
      <c r="B24" s="314" t="s">
        <v>940</v>
      </c>
      <c r="C24" s="897"/>
      <c r="D24" s="898"/>
      <c r="E24" s="898"/>
      <c r="F24" s="898"/>
      <c r="G24" s="898"/>
      <c r="H24" s="898"/>
      <c r="I24" s="898"/>
      <c r="J24" s="899"/>
    </row>
    <row r="25" spans="1:10" s="449" customFormat="1" ht="18.600000000000001" customHeight="1" x14ac:dyDescent="0.2">
      <c r="A25" s="660">
        <v>14</v>
      </c>
      <c r="B25" s="314" t="s">
        <v>941</v>
      </c>
      <c r="C25" s="897"/>
      <c r="D25" s="898"/>
      <c r="E25" s="898"/>
      <c r="F25" s="898"/>
      <c r="G25" s="898"/>
      <c r="H25" s="898"/>
      <c r="I25" s="898"/>
      <c r="J25" s="899"/>
    </row>
    <row r="26" spans="1:10" s="449" customFormat="1" ht="18.600000000000001" customHeight="1" x14ac:dyDescent="0.2">
      <c r="A26" s="660">
        <v>15</v>
      </c>
      <c r="B26" s="314" t="s">
        <v>942</v>
      </c>
      <c r="C26" s="897"/>
      <c r="D26" s="898"/>
      <c r="E26" s="898"/>
      <c r="F26" s="898"/>
      <c r="G26" s="898"/>
      <c r="H26" s="898"/>
      <c r="I26" s="898"/>
      <c r="J26" s="899"/>
    </row>
    <row r="27" spans="1:10" s="449" customFormat="1" ht="18.600000000000001" customHeight="1" x14ac:dyDescent="0.2">
      <c r="A27" s="660">
        <v>16</v>
      </c>
      <c r="B27" s="314" t="s">
        <v>943</v>
      </c>
      <c r="C27" s="897"/>
      <c r="D27" s="898"/>
      <c r="E27" s="898"/>
      <c r="F27" s="898"/>
      <c r="G27" s="898"/>
      <c r="H27" s="898"/>
      <c r="I27" s="898"/>
      <c r="J27" s="899"/>
    </row>
    <row r="28" spans="1:10" s="449" customFormat="1" ht="18.600000000000001" customHeight="1" x14ac:dyDescent="0.2">
      <c r="A28" s="660">
        <v>17</v>
      </c>
      <c r="B28" s="314" t="s">
        <v>944</v>
      </c>
      <c r="C28" s="897"/>
      <c r="D28" s="898"/>
      <c r="E28" s="898"/>
      <c r="F28" s="898"/>
      <c r="G28" s="898"/>
      <c r="H28" s="898"/>
      <c r="I28" s="898"/>
      <c r="J28" s="899"/>
    </row>
    <row r="29" spans="1:10" s="449" customFormat="1" ht="18.600000000000001" customHeight="1" x14ac:dyDescent="0.2">
      <c r="A29" s="660">
        <v>18</v>
      </c>
      <c r="B29" s="314" t="s">
        <v>945</v>
      </c>
      <c r="C29" s="897"/>
      <c r="D29" s="898"/>
      <c r="E29" s="898"/>
      <c r="F29" s="898"/>
      <c r="G29" s="898"/>
      <c r="H29" s="898"/>
      <c r="I29" s="898"/>
      <c r="J29" s="899"/>
    </row>
    <row r="30" spans="1:10" s="449" customFormat="1" ht="18.600000000000001" customHeight="1" x14ac:dyDescent="0.2">
      <c r="A30" s="660">
        <v>19</v>
      </c>
      <c r="B30" s="314" t="s">
        <v>946</v>
      </c>
      <c r="C30" s="897"/>
      <c r="D30" s="898"/>
      <c r="E30" s="898"/>
      <c r="F30" s="898"/>
      <c r="G30" s="898"/>
      <c r="H30" s="898"/>
      <c r="I30" s="898"/>
      <c r="J30" s="899"/>
    </row>
    <row r="31" spans="1:10" s="449" customFormat="1" ht="18.600000000000001" customHeight="1" x14ac:dyDescent="0.2">
      <c r="A31" s="660">
        <v>20</v>
      </c>
      <c r="B31" s="314" t="s">
        <v>947</v>
      </c>
      <c r="C31" s="897"/>
      <c r="D31" s="898"/>
      <c r="E31" s="898"/>
      <c r="F31" s="898"/>
      <c r="G31" s="898"/>
      <c r="H31" s="898"/>
      <c r="I31" s="898"/>
      <c r="J31" s="899"/>
    </row>
    <row r="32" spans="1:10" s="449" customFormat="1" ht="18.600000000000001" customHeight="1" x14ac:dyDescent="0.2">
      <c r="A32" s="660">
        <v>21</v>
      </c>
      <c r="B32" s="314" t="s">
        <v>948</v>
      </c>
      <c r="C32" s="897"/>
      <c r="D32" s="898"/>
      <c r="E32" s="898"/>
      <c r="F32" s="898"/>
      <c r="G32" s="898"/>
      <c r="H32" s="898"/>
      <c r="I32" s="898"/>
      <c r="J32" s="899"/>
    </row>
    <row r="33" spans="1:10" s="449" customFormat="1" ht="18.600000000000001" customHeight="1" x14ac:dyDescent="0.2">
      <c r="A33" s="660">
        <v>22</v>
      </c>
      <c r="B33" s="314" t="s">
        <v>949</v>
      </c>
      <c r="C33" s="897"/>
      <c r="D33" s="898"/>
      <c r="E33" s="898"/>
      <c r="F33" s="898"/>
      <c r="G33" s="898"/>
      <c r="H33" s="898"/>
      <c r="I33" s="898"/>
      <c r="J33" s="899"/>
    </row>
    <row r="34" spans="1:10" s="556" customFormat="1" ht="18.600000000000001" customHeight="1" x14ac:dyDescent="0.25">
      <c r="A34" s="313"/>
      <c r="B34" s="604" t="s">
        <v>950</v>
      </c>
      <c r="C34" s="900"/>
      <c r="D34" s="901"/>
      <c r="E34" s="901"/>
      <c r="F34" s="901"/>
      <c r="G34" s="901"/>
      <c r="H34" s="901"/>
      <c r="I34" s="901"/>
      <c r="J34" s="902"/>
    </row>
    <row r="35" spans="1:10" x14ac:dyDescent="0.2">
      <c r="A35" s="893" t="s">
        <v>878</v>
      </c>
      <c r="B35" s="893"/>
      <c r="C35" s="893"/>
      <c r="D35" s="893"/>
      <c r="E35" s="893"/>
      <c r="F35" s="893"/>
      <c r="G35" s="893"/>
      <c r="H35" s="893"/>
      <c r="I35" s="20"/>
      <c r="J35" s="20"/>
    </row>
    <row r="36" spans="1:10" x14ac:dyDescent="0.2">
      <c r="A36" s="11"/>
      <c r="B36" s="26"/>
      <c r="C36" s="26"/>
      <c r="D36" s="20"/>
      <c r="E36" s="20"/>
      <c r="F36" s="20"/>
      <c r="G36" s="20"/>
      <c r="H36" s="20"/>
      <c r="I36" s="20"/>
      <c r="J36" s="20"/>
    </row>
    <row r="37" spans="1:10" ht="15.75" customHeight="1" x14ac:dyDescent="0.2">
      <c r="A37" s="14" t="s">
        <v>11</v>
      </c>
      <c r="B37" s="14"/>
      <c r="C37" s="14"/>
      <c r="D37" s="14"/>
      <c r="E37" s="14"/>
      <c r="F37" s="14"/>
      <c r="G37" s="14"/>
      <c r="I37" s="884" t="s">
        <v>12</v>
      </c>
      <c r="J37" s="884"/>
    </row>
    <row r="38" spans="1:10" ht="12.75" customHeight="1" x14ac:dyDescent="0.2">
      <c r="A38" s="885" t="s">
        <v>13</v>
      </c>
      <c r="B38" s="885"/>
      <c r="C38" s="885"/>
      <c r="D38" s="885"/>
      <c r="E38" s="885"/>
      <c r="F38" s="885"/>
      <c r="G38" s="885"/>
      <c r="H38" s="885"/>
      <c r="I38" s="885"/>
      <c r="J38" s="885"/>
    </row>
    <row r="39" spans="1:10" ht="12.75" customHeight="1" x14ac:dyDescent="0.2">
      <c r="A39" s="885" t="s">
        <v>19</v>
      </c>
      <c r="B39" s="885"/>
      <c r="C39" s="885"/>
      <c r="D39" s="885"/>
      <c r="E39" s="885"/>
      <c r="F39" s="885"/>
      <c r="G39" s="885"/>
      <c r="H39" s="885"/>
      <c r="I39" s="885"/>
      <c r="J39" s="885"/>
    </row>
    <row r="40" spans="1:10" x14ac:dyDescent="0.2">
      <c r="A40" s="14"/>
      <c r="B40" s="14"/>
      <c r="C40" s="14"/>
      <c r="E40" s="14"/>
      <c r="H40" s="858" t="s">
        <v>86</v>
      </c>
      <c r="I40" s="858"/>
      <c r="J40" s="858"/>
    </row>
    <row r="44" spans="1:10" x14ac:dyDescent="0.2">
      <c r="A44" s="890"/>
      <c r="B44" s="890"/>
      <c r="C44" s="890"/>
      <c r="D44" s="890"/>
      <c r="E44" s="890"/>
      <c r="F44" s="890"/>
      <c r="G44" s="890"/>
      <c r="H44" s="890"/>
      <c r="I44" s="890"/>
      <c r="J44" s="890"/>
    </row>
    <row r="46" spans="1:10" x14ac:dyDescent="0.2">
      <c r="A46" s="890"/>
      <c r="B46" s="890"/>
      <c r="C46" s="890"/>
      <c r="D46" s="890"/>
      <c r="E46" s="890"/>
      <c r="F46" s="890"/>
      <c r="G46" s="890"/>
      <c r="H46" s="890"/>
      <c r="I46" s="890"/>
      <c r="J46" s="890"/>
    </row>
  </sheetData>
  <mergeCells count="18">
    <mergeCell ref="E1:I1"/>
    <mergeCell ref="A2:J2"/>
    <mergeCell ref="A3:J3"/>
    <mergeCell ref="A5:J5"/>
    <mergeCell ref="A8:B8"/>
    <mergeCell ref="H8:J8"/>
    <mergeCell ref="A39:J39"/>
    <mergeCell ref="H40:J40"/>
    <mergeCell ref="A44:J44"/>
    <mergeCell ref="A46:J46"/>
    <mergeCell ref="A9:A10"/>
    <mergeCell ref="B9:B10"/>
    <mergeCell ref="C9:F9"/>
    <mergeCell ref="G9:J9"/>
    <mergeCell ref="I37:J37"/>
    <mergeCell ref="A38:J38"/>
    <mergeCell ref="A35:H35"/>
    <mergeCell ref="C12:J34"/>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13" zoomScale="90" zoomScaleSheetLayoutView="90" workbookViewId="0">
      <selection activeCell="A12" sqref="A12:A33"/>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861"/>
      <c r="F1" s="861"/>
      <c r="G1" s="861"/>
      <c r="H1" s="861"/>
      <c r="I1" s="861"/>
      <c r="J1" s="125" t="s">
        <v>367</v>
      </c>
    </row>
    <row r="2" spans="1:16" customFormat="1" ht="15" x14ac:dyDescent="0.2">
      <c r="A2" s="874" t="s">
        <v>0</v>
      </c>
      <c r="B2" s="874"/>
      <c r="C2" s="874"/>
      <c r="D2" s="874"/>
      <c r="E2" s="874"/>
      <c r="F2" s="874"/>
      <c r="G2" s="874"/>
      <c r="H2" s="874"/>
      <c r="I2" s="874"/>
      <c r="J2" s="874"/>
    </row>
    <row r="3" spans="1:16" customFormat="1" ht="20.25" x14ac:dyDescent="0.3">
      <c r="A3" s="863" t="s">
        <v>709</v>
      </c>
      <c r="B3" s="863"/>
      <c r="C3" s="863"/>
      <c r="D3" s="863"/>
      <c r="E3" s="863"/>
      <c r="F3" s="863"/>
      <c r="G3" s="863"/>
      <c r="H3" s="863"/>
      <c r="I3" s="863"/>
      <c r="J3" s="863"/>
    </row>
    <row r="4" spans="1:16" customFormat="1" ht="14.25" customHeight="1" x14ac:dyDescent="0.2"/>
    <row r="5" spans="1:16" ht="31.5" customHeight="1" x14ac:dyDescent="0.25">
      <c r="A5" s="876" t="s">
        <v>760</v>
      </c>
      <c r="B5" s="876"/>
      <c r="C5" s="876"/>
      <c r="D5" s="876"/>
      <c r="E5" s="876"/>
      <c r="F5" s="876"/>
      <c r="G5" s="876"/>
      <c r="H5" s="876"/>
      <c r="I5" s="876"/>
      <c r="J5" s="876"/>
    </row>
    <row r="6" spans="1:16" ht="13.5" customHeight="1" x14ac:dyDescent="0.2">
      <c r="A6" s="1"/>
      <c r="B6" s="1"/>
      <c r="C6" s="1"/>
      <c r="D6" s="1"/>
      <c r="E6" s="1"/>
      <c r="F6" s="1"/>
      <c r="G6" s="1"/>
      <c r="H6" s="1"/>
      <c r="I6" s="1"/>
      <c r="J6" s="1"/>
    </row>
    <row r="7" spans="1:16" ht="0.75" customHeight="1" x14ac:dyDescent="0.2"/>
    <row r="8" spans="1:16" x14ac:dyDescent="0.2">
      <c r="A8" s="858" t="s">
        <v>165</v>
      </c>
      <c r="B8" s="858"/>
      <c r="C8" s="27"/>
      <c r="H8" s="856" t="s">
        <v>786</v>
      </c>
      <c r="I8" s="856"/>
      <c r="J8" s="856"/>
    </row>
    <row r="9" spans="1:16" x14ac:dyDescent="0.2">
      <c r="A9" s="873" t="s">
        <v>2</v>
      </c>
      <c r="B9" s="873" t="s">
        <v>3</v>
      </c>
      <c r="C9" s="871" t="s">
        <v>756</v>
      </c>
      <c r="D9" s="868"/>
      <c r="E9" s="868"/>
      <c r="F9" s="892"/>
      <c r="G9" s="871" t="s">
        <v>107</v>
      </c>
      <c r="H9" s="868"/>
      <c r="I9" s="868"/>
      <c r="J9" s="892"/>
      <c r="O9" s="18"/>
      <c r="P9" s="20"/>
    </row>
    <row r="10" spans="1:16" ht="53.25" customHeight="1" x14ac:dyDescent="0.2">
      <c r="A10" s="873"/>
      <c r="B10" s="873"/>
      <c r="C10" s="5" t="s">
        <v>188</v>
      </c>
      <c r="D10" s="5" t="s">
        <v>16</v>
      </c>
      <c r="E10" s="225" t="s">
        <v>369</v>
      </c>
      <c r="F10" s="7" t="s">
        <v>205</v>
      </c>
      <c r="G10" s="5" t="s">
        <v>188</v>
      </c>
      <c r="H10" s="24" t="s">
        <v>17</v>
      </c>
      <c r="I10" s="95" t="s">
        <v>876</v>
      </c>
      <c r="J10" s="5" t="s">
        <v>877</v>
      </c>
    </row>
    <row r="11" spans="1:16" x14ac:dyDescent="0.2">
      <c r="A11" s="5">
        <v>1</v>
      </c>
      <c r="B11" s="5">
        <v>2</v>
      </c>
      <c r="C11" s="5">
        <v>3</v>
      </c>
      <c r="D11" s="5">
        <v>4</v>
      </c>
      <c r="E11" s="5">
        <v>5</v>
      </c>
      <c r="F11" s="7">
        <v>6</v>
      </c>
      <c r="G11" s="5">
        <v>7</v>
      </c>
      <c r="H11" s="92">
        <v>8</v>
      </c>
      <c r="I11" s="5">
        <v>9</v>
      </c>
      <c r="J11" s="5">
        <v>10</v>
      </c>
    </row>
    <row r="12" spans="1:16" ht="18.600000000000001" customHeight="1" x14ac:dyDescent="0.2">
      <c r="A12" s="602">
        <v>1</v>
      </c>
      <c r="B12" s="45" t="s">
        <v>893</v>
      </c>
      <c r="C12" s="786" t="s">
        <v>903</v>
      </c>
      <c r="D12" s="787"/>
      <c r="E12" s="787"/>
      <c r="F12" s="787"/>
      <c r="G12" s="787"/>
      <c r="H12" s="787"/>
      <c r="I12" s="787"/>
      <c r="J12" s="788"/>
    </row>
    <row r="13" spans="1:16" ht="18.600000000000001" customHeight="1" x14ac:dyDescent="0.2">
      <c r="A13" s="602">
        <v>2</v>
      </c>
      <c r="B13" s="45" t="s">
        <v>894</v>
      </c>
      <c r="C13" s="789"/>
      <c r="D13" s="790"/>
      <c r="E13" s="790"/>
      <c r="F13" s="790"/>
      <c r="G13" s="790"/>
      <c r="H13" s="790"/>
      <c r="I13" s="790"/>
      <c r="J13" s="791"/>
    </row>
    <row r="14" spans="1:16" ht="18.600000000000001" customHeight="1" x14ac:dyDescent="0.2">
      <c r="A14" s="658">
        <v>3</v>
      </c>
      <c r="B14" s="45" t="s">
        <v>895</v>
      </c>
      <c r="C14" s="789"/>
      <c r="D14" s="790"/>
      <c r="E14" s="790"/>
      <c r="F14" s="790"/>
      <c r="G14" s="790"/>
      <c r="H14" s="790"/>
      <c r="I14" s="790"/>
      <c r="J14" s="791"/>
    </row>
    <row r="15" spans="1:16" ht="18.600000000000001" customHeight="1" x14ac:dyDescent="0.2">
      <c r="A15" s="658">
        <v>4</v>
      </c>
      <c r="B15" s="45" t="s">
        <v>896</v>
      </c>
      <c r="C15" s="789"/>
      <c r="D15" s="790"/>
      <c r="E15" s="790"/>
      <c r="F15" s="790"/>
      <c r="G15" s="790"/>
      <c r="H15" s="790"/>
      <c r="I15" s="790"/>
      <c r="J15" s="791"/>
    </row>
    <row r="16" spans="1:16" ht="18.600000000000001" customHeight="1" x14ac:dyDescent="0.2">
      <c r="A16" s="658">
        <v>5</v>
      </c>
      <c r="B16" s="45" t="s">
        <v>897</v>
      </c>
      <c r="C16" s="789"/>
      <c r="D16" s="790"/>
      <c r="E16" s="790"/>
      <c r="F16" s="790"/>
      <c r="G16" s="790"/>
      <c r="H16" s="790"/>
      <c r="I16" s="790"/>
      <c r="J16" s="791"/>
    </row>
    <row r="17" spans="1:10" ht="18.600000000000001" customHeight="1" x14ac:dyDescent="0.2">
      <c r="A17" s="658">
        <v>6</v>
      </c>
      <c r="B17" s="45" t="s">
        <v>898</v>
      </c>
      <c r="C17" s="789"/>
      <c r="D17" s="790"/>
      <c r="E17" s="790"/>
      <c r="F17" s="790"/>
      <c r="G17" s="790"/>
      <c r="H17" s="790"/>
      <c r="I17" s="790"/>
      <c r="J17" s="791"/>
    </row>
    <row r="18" spans="1:10" ht="18.600000000000001" customHeight="1" x14ac:dyDescent="0.2">
      <c r="A18" s="658">
        <v>7</v>
      </c>
      <c r="B18" s="45" t="s">
        <v>899</v>
      </c>
      <c r="C18" s="789"/>
      <c r="D18" s="790"/>
      <c r="E18" s="790"/>
      <c r="F18" s="790"/>
      <c r="G18" s="790"/>
      <c r="H18" s="790"/>
      <c r="I18" s="790"/>
      <c r="J18" s="791"/>
    </row>
    <row r="19" spans="1:10" ht="18.600000000000001" customHeight="1" x14ac:dyDescent="0.2">
      <c r="A19" s="658">
        <v>8</v>
      </c>
      <c r="B19" s="45" t="s">
        <v>900</v>
      </c>
      <c r="C19" s="789"/>
      <c r="D19" s="790"/>
      <c r="E19" s="790"/>
      <c r="F19" s="790"/>
      <c r="G19" s="790"/>
      <c r="H19" s="790"/>
      <c r="I19" s="790"/>
      <c r="J19" s="791"/>
    </row>
    <row r="20" spans="1:10" ht="18.600000000000001" customHeight="1" x14ac:dyDescent="0.2">
      <c r="A20" s="658">
        <v>9</v>
      </c>
      <c r="B20" s="45" t="s">
        <v>901</v>
      </c>
      <c r="C20" s="789"/>
      <c r="D20" s="790"/>
      <c r="E20" s="790"/>
      <c r="F20" s="790"/>
      <c r="G20" s="790"/>
      <c r="H20" s="790"/>
      <c r="I20" s="790"/>
      <c r="J20" s="791"/>
    </row>
    <row r="21" spans="1:10" ht="18.600000000000001" customHeight="1" x14ac:dyDescent="0.2">
      <c r="A21" s="658">
        <v>10</v>
      </c>
      <c r="B21" s="45" t="s">
        <v>902</v>
      </c>
      <c r="C21" s="789"/>
      <c r="D21" s="790"/>
      <c r="E21" s="790"/>
      <c r="F21" s="790"/>
      <c r="G21" s="790"/>
      <c r="H21" s="790"/>
      <c r="I21" s="790"/>
      <c r="J21" s="791"/>
    </row>
    <row r="22" spans="1:10" s="449" customFormat="1" ht="18.600000000000001" customHeight="1" x14ac:dyDescent="0.2">
      <c r="A22" s="658">
        <v>11</v>
      </c>
      <c r="B22" s="45" t="s">
        <v>938</v>
      </c>
      <c r="C22" s="789"/>
      <c r="D22" s="790"/>
      <c r="E22" s="790"/>
      <c r="F22" s="790"/>
      <c r="G22" s="790"/>
      <c r="H22" s="790"/>
      <c r="I22" s="790"/>
      <c r="J22" s="791"/>
    </row>
    <row r="23" spans="1:10" s="449" customFormat="1" ht="18.600000000000001" customHeight="1" x14ac:dyDescent="0.2">
      <c r="A23" s="658">
        <v>12</v>
      </c>
      <c r="B23" s="45" t="s">
        <v>939</v>
      </c>
      <c r="C23" s="789"/>
      <c r="D23" s="790"/>
      <c r="E23" s="790"/>
      <c r="F23" s="790"/>
      <c r="G23" s="790"/>
      <c r="H23" s="790"/>
      <c r="I23" s="790"/>
      <c r="J23" s="791"/>
    </row>
    <row r="24" spans="1:10" s="449" customFormat="1" ht="18.600000000000001" customHeight="1" x14ac:dyDescent="0.2">
      <c r="A24" s="658">
        <v>13</v>
      </c>
      <c r="B24" s="45" t="s">
        <v>940</v>
      </c>
      <c r="C24" s="789"/>
      <c r="D24" s="790"/>
      <c r="E24" s="790"/>
      <c r="F24" s="790"/>
      <c r="G24" s="790"/>
      <c r="H24" s="790"/>
      <c r="I24" s="790"/>
      <c r="J24" s="791"/>
    </row>
    <row r="25" spans="1:10" s="449" customFormat="1" ht="18.600000000000001" customHeight="1" x14ac:dyDescent="0.2">
      <c r="A25" s="658">
        <v>14</v>
      </c>
      <c r="B25" s="45" t="s">
        <v>941</v>
      </c>
      <c r="C25" s="789"/>
      <c r="D25" s="790"/>
      <c r="E25" s="790"/>
      <c r="F25" s="790"/>
      <c r="G25" s="790"/>
      <c r="H25" s="790"/>
      <c r="I25" s="790"/>
      <c r="J25" s="791"/>
    </row>
    <row r="26" spans="1:10" s="449" customFormat="1" ht="18.600000000000001" customHeight="1" x14ac:dyDescent="0.2">
      <c r="A26" s="658">
        <v>15</v>
      </c>
      <c r="B26" s="45" t="s">
        <v>942</v>
      </c>
      <c r="C26" s="789"/>
      <c r="D26" s="790"/>
      <c r="E26" s="790"/>
      <c r="F26" s="790"/>
      <c r="G26" s="790"/>
      <c r="H26" s="790"/>
      <c r="I26" s="790"/>
      <c r="J26" s="791"/>
    </row>
    <row r="27" spans="1:10" s="449" customFormat="1" ht="18.600000000000001" customHeight="1" x14ac:dyDescent="0.2">
      <c r="A27" s="658">
        <v>16</v>
      </c>
      <c r="B27" s="45" t="s">
        <v>943</v>
      </c>
      <c r="C27" s="789"/>
      <c r="D27" s="790"/>
      <c r="E27" s="790"/>
      <c r="F27" s="790"/>
      <c r="G27" s="790"/>
      <c r="H27" s="790"/>
      <c r="I27" s="790"/>
      <c r="J27" s="791"/>
    </row>
    <row r="28" spans="1:10" s="449" customFormat="1" ht="18.600000000000001" customHeight="1" x14ac:dyDescent="0.2">
      <c r="A28" s="658">
        <v>17</v>
      </c>
      <c r="B28" s="45" t="s">
        <v>944</v>
      </c>
      <c r="C28" s="789"/>
      <c r="D28" s="790"/>
      <c r="E28" s="790"/>
      <c r="F28" s="790"/>
      <c r="G28" s="790"/>
      <c r="H28" s="790"/>
      <c r="I28" s="790"/>
      <c r="J28" s="791"/>
    </row>
    <row r="29" spans="1:10" s="449" customFormat="1" ht="18.600000000000001" customHeight="1" x14ac:dyDescent="0.2">
      <c r="A29" s="658">
        <v>18</v>
      </c>
      <c r="B29" s="45" t="s">
        <v>945</v>
      </c>
      <c r="C29" s="789"/>
      <c r="D29" s="790"/>
      <c r="E29" s="790"/>
      <c r="F29" s="790"/>
      <c r="G29" s="790"/>
      <c r="H29" s="790"/>
      <c r="I29" s="790"/>
      <c r="J29" s="791"/>
    </row>
    <row r="30" spans="1:10" s="449" customFormat="1" ht="18.600000000000001" customHeight="1" x14ac:dyDescent="0.2">
      <c r="A30" s="658">
        <v>19</v>
      </c>
      <c r="B30" s="45" t="s">
        <v>946</v>
      </c>
      <c r="C30" s="789"/>
      <c r="D30" s="790"/>
      <c r="E30" s="790"/>
      <c r="F30" s="790"/>
      <c r="G30" s="790"/>
      <c r="H30" s="790"/>
      <c r="I30" s="790"/>
      <c r="J30" s="791"/>
    </row>
    <row r="31" spans="1:10" s="449" customFormat="1" ht="18.600000000000001" customHeight="1" x14ac:dyDescent="0.2">
      <c r="A31" s="658">
        <v>20</v>
      </c>
      <c r="B31" s="45" t="s">
        <v>947</v>
      </c>
      <c r="C31" s="789"/>
      <c r="D31" s="790"/>
      <c r="E31" s="790"/>
      <c r="F31" s="790"/>
      <c r="G31" s="790"/>
      <c r="H31" s="790"/>
      <c r="I31" s="790"/>
      <c r="J31" s="791"/>
    </row>
    <row r="32" spans="1:10" s="449" customFormat="1" ht="18.600000000000001" customHeight="1" x14ac:dyDescent="0.2">
      <c r="A32" s="658">
        <v>21</v>
      </c>
      <c r="B32" s="45" t="s">
        <v>948</v>
      </c>
      <c r="C32" s="789"/>
      <c r="D32" s="790"/>
      <c r="E32" s="790"/>
      <c r="F32" s="790"/>
      <c r="G32" s="790"/>
      <c r="H32" s="790"/>
      <c r="I32" s="790"/>
      <c r="J32" s="791"/>
    </row>
    <row r="33" spans="1:10" s="449" customFormat="1" ht="18.600000000000001" customHeight="1" x14ac:dyDescent="0.2">
      <c r="A33" s="658">
        <v>22</v>
      </c>
      <c r="B33" s="45" t="s">
        <v>949</v>
      </c>
      <c r="C33" s="789"/>
      <c r="D33" s="790"/>
      <c r="E33" s="790"/>
      <c r="F33" s="790"/>
      <c r="G33" s="790"/>
      <c r="H33" s="790"/>
      <c r="I33" s="790"/>
      <c r="J33" s="791"/>
    </row>
    <row r="34" spans="1:10" s="556" customFormat="1" ht="18.600000000000001" customHeight="1" x14ac:dyDescent="0.25">
      <c r="A34" s="603"/>
      <c r="B34" s="632" t="s">
        <v>950</v>
      </c>
      <c r="C34" s="792"/>
      <c r="D34" s="793"/>
      <c r="E34" s="793"/>
      <c r="F34" s="793"/>
      <c r="G34" s="793"/>
      <c r="H34" s="793"/>
      <c r="I34" s="793"/>
      <c r="J34" s="794"/>
    </row>
    <row r="35" spans="1:10" x14ac:dyDescent="0.2">
      <c r="A35" s="893" t="s">
        <v>878</v>
      </c>
      <c r="B35" s="893"/>
      <c r="C35" s="893"/>
      <c r="D35" s="893"/>
      <c r="E35" s="893"/>
      <c r="F35" s="893"/>
      <c r="G35" s="893"/>
      <c r="H35" s="893"/>
      <c r="I35" s="20"/>
      <c r="J35" s="20"/>
    </row>
    <row r="36" spans="1:10" x14ac:dyDescent="0.2">
      <c r="A36" s="11"/>
      <c r="B36" s="26"/>
      <c r="C36" s="26"/>
      <c r="D36" s="20"/>
      <c r="E36" s="20"/>
      <c r="F36" s="20"/>
      <c r="G36" s="20"/>
      <c r="H36" s="20"/>
      <c r="I36" s="20"/>
      <c r="J36" s="20"/>
    </row>
    <row r="37" spans="1:10" ht="15.75" customHeight="1" x14ac:dyDescent="0.2">
      <c r="A37" s="14" t="s">
        <v>11</v>
      </c>
      <c r="B37" s="14"/>
      <c r="C37" s="14"/>
      <c r="D37" s="14"/>
      <c r="E37" s="14"/>
      <c r="F37" s="14"/>
      <c r="G37" s="14"/>
      <c r="I37" s="884" t="s">
        <v>12</v>
      </c>
      <c r="J37" s="884"/>
    </row>
    <row r="38" spans="1:10" ht="12.75" customHeight="1" x14ac:dyDescent="0.2">
      <c r="A38" s="885" t="s">
        <v>13</v>
      </c>
      <c r="B38" s="885"/>
      <c r="C38" s="885"/>
      <c r="D38" s="885"/>
      <c r="E38" s="885"/>
      <c r="F38" s="885"/>
      <c r="G38" s="885"/>
      <c r="H38" s="885"/>
      <c r="I38" s="885"/>
      <c r="J38" s="885"/>
    </row>
    <row r="39" spans="1:10" ht="12.75" customHeight="1" x14ac:dyDescent="0.2">
      <c r="A39" s="885" t="s">
        <v>19</v>
      </c>
      <c r="B39" s="885"/>
      <c r="C39" s="885"/>
      <c r="D39" s="885"/>
      <c r="E39" s="885"/>
      <c r="F39" s="885"/>
      <c r="G39" s="885"/>
      <c r="H39" s="885"/>
      <c r="I39" s="885"/>
      <c r="J39" s="885"/>
    </row>
    <row r="40" spans="1:10" x14ac:dyDescent="0.2">
      <c r="A40" s="14"/>
      <c r="B40" s="14"/>
      <c r="C40" s="14"/>
      <c r="E40" s="14"/>
      <c r="H40" s="858" t="s">
        <v>86</v>
      </c>
      <c r="I40" s="858"/>
      <c r="J40" s="858"/>
    </row>
    <row r="44" spans="1:10" x14ac:dyDescent="0.2">
      <c r="A44" s="890"/>
      <c r="B44" s="890"/>
      <c r="C44" s="890"/>
      <c r="D44" s="890"/>
      <c r="E44" s="890"/>
      <c r="F44" s="890"/>
      <c r="G44" s="890"/>
      <c r="H44" s="890"/>
      <c r="I44" s="890"/>
      <c r="J44" s="890"/>
    </row>
    <row r="46" spans="1:10" x14ac:dyDescent="0.2">
      <c r="A46" s="890"/>
      <c r="B46" s="890"/>
      <c r="C46" s="890"/>
      <c r="D46" s="890"/>
      <c r="E46" s="890"/>
      <c r="F46" s="890"/>
      <c r="G46" s="890"/>
      <c r="H46" s="890"/>
      <c r="I46" s="890"/>
      <c r="J46" s="890"/>
    </row>
  </sheetData>
  <mergeCells count="18">
    <mergeCell ref="A39:J39"/>
    <mergeCell ref="H40:J40"/>
    <mergeCell ref="A44:J44"/>
    <mergeCell ref="A46:J46"/>
    <mergeCell ref="A9:A10"/>
    <mergeCell ref="B9:B10"/>
    <mergeCell ref="C9:F9"/>
    <mergeCell ref="G9:J9"/>
    <mergeCell ref="I37:J37"/>
    <mergeCell ref="A38:J38"/>
    <mergeCell ref="A35:H35"/>
    <mergeCell ref="C12:J34"/>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4" zoomScale="78" zoomScaleSheetLayoutView="78" workbookViewId="0">
      <selection activeCell="A12" sqref="A12:A33"/>
    </sheetView>
  </sheetViews>
  <sheetFormatPr defaultColWidth="9.140625" defaultRowHeight="12.75" x14ac:dyDescent="0.2"/>
  <cols>
    <col min="1" max="1" width="7.42578125" style="15" customWidth="1"/>
    <col min="2" max="2" width="17.140625" style="15" customWidth="1"/>
    <col min="3" max="3" width="11" style="15" customWidth="1"/>
    <col min="4" max="4" width="10" style="15" customWidth="1"/>
    <col min="5" max="5" width="13.140625" style="15" customWidth="1"/>
    <col min="6" max="6" width="14.28515625" style="15" customWidth="1"/>
    <col min="7" max="7" width="13.28515625" style="15" customWidth="1"/>
    <col min="8" max="8" width="14.7109375" style="15" customWidth="1"/>
    <col min="9" max="9" width="16.7109375" style="15" customWidth="1"/>
    <col min="10" max="10" width="19.28515625" style="15" customWidth="1"/>
    <col min="11" max="16384" width="9.140625" style="15"/>
  </cols>
  <sheetData>
    <row r="1" spans="1:16" customFormat="1" x14ac:dyDescent="0.2">
      <c r="E1" s="861"/>
      <c r="F1" s="861"/>
      <c r="G1" s="861"/>
      <c r="H1" s="861"/>
      <c r="I1" s="861"/>
      <c r="J1" s="125" t="s">
        <v>437</v>
      </c>
    </row>
    <row r="2" spans="1:16" customFormat="1" ht="15" x14ac:dyDescent="0.2">
      <c r="A2" s="874" t="s">
        <v>0</v>
      </c>
      <c r="B2" s="874"/>
      <c r="C2" s="874"/>
      <c r="D2" s="874"/>
      <c r="E2" s="874"/>
      <c r="F2" s="874"/>
      <c r="G2" s="874"/>
      <c r="H2" s="874"/>
      <c r="I2" s="874"/>
      <c r="J2" s="874"/>
    </row>
    <row r="3" spans="1:16" customFormat="1" ht="20.25" x14ac:dyDescent="0.3">
      <c r="A3" s="863" t="s">
        <v>709</v>
      </c>
      <c r="B3" s="863"/>
      <c r="C3" s="863"/>
      <c r="D3" s="863"/>
      <c r="E3" s="863"/>
      <c r="F3" s="863"/>
      <c r="G3" s="863"/>
      <c r="H3" s="863"/>
      <c r="I3" s="863"/>
      <c r="J3" s="863"/>
    </row>
    <row r="4" spans="1:16" customFormat="1" ht="14.25" customHeight="1" x14ac:dyDescent="0.2"/>
    <row r="5" spans="1:16" ht="31.5" customHeight="1" x14ac:dyDescent="0.25">
      <c r="A5" s="876" t="s">
        <v>761</v>
      </c>
      <c r="B5" s="876"/>
      <c r="C5" s="876"/>
      <c r="D5" s="876"/>
      <c r="E5" s="876"/>
      <c r="F5" s="876"/>
      <c r="G5" s="876"/>
      <c r="H5" s="876"/>
      <c r="I5" s="876"/>
      <c r="J5" s="876"/>
    </row>
    <row r="6" spans="1:16" ht="13.5" customHeight="1" x14ac:dyDescent="0.2">
      <c r="A6" s="1"/>
      <c r="B6" s="1"/>
      <c r="C6" s="1"/>
      <c r="D6" s="1"/>
      <c r="E6" s="1"/>
      <c r="F6" s="1"/>
      <c r="G6" s="1"/>
      <c r="H6" s="1"/>
      <c r="I6" s="1"/>
      <c r="J6" s="1"/>
    </row>
    <row r="7" spans="1:16" ht="0.75" customHeight="1" x14ac:dyDescent="0.2"/>
    <row r="8" spans="1:16" x14ac:dyDescent="0.2">
      <c r="A8" s="858" t="s">
        <v>165</v>
      </c>
      <c r="B8" s="858"/>
      <c r="C8" s="27"/>
      <c r="H8" s="856" t="s">
        <v>786</v>
      </c>
      <c r="I8" s="856"/>
      <c r="J8" s="856"/>
    </row>
    <row r="9" spans="1:16" x14ac:dyDescent="0.2">
      <c r="A9" s="873" t="s">
        <v>2</v>
      </c>
      <c r="B9" s="873" t="s">
        <v>3</v>
      </c>
      <c r="C9" s="871" t="s">
        <v>756</v>
      </c>
      <c r="D9" s="868"/>
      <c r="E9" s="868"/>
      <c r="F9" s="892"/>
      <c r="G9" s="871" t="s">
        <v>107</v>
      </c>
      <c r="H9" s="868"/>
      <c r="I9" s="868"/>
      <c r="J9" s="892"/>
      <c r="O9" s="18"/>
      <c r="P9" s="20"/>
    </row>
    <row r="10" spans="1:16" ht="53.25" customHeight="1" x14ac:dyDescent="0.2">
      <c r="A10" s="873"/>
      <c r="B10" s="873"/>
      <c r="C10" s="5" t="s">
        <v>188</v>
      </c>
      <c r="D10" s="5" t="s">
        <v>16</v>
      </c>
      <c r="E10" s="225" t="s">
        <v>370</v>
      </c>
      <c r="F10" s="7" t="s">
        <v>205</v>
      </c>
      <c r="G10" s="5" t="s">
        <v>188</v>
      </c>
      <c r="H10" s="24" t="s">
        <v>17</v>
      </c>
      <c r="I10" s="95" t="s">
        <v>876</v>
      </c>
      <c r="J10" s="5" t="s">
        <v>877</v>
      </c>
    </row>
    <row r="11" spans="1:16" x14ac:dyDescent="0.2">
      <c r="A11" s="5">
        <v>1</v>
      </c>
      <c r="B11" s="5">
        <v>2</v>
      </c>
      <c r="C11" s="5">
        <v>3</v>
      </c>
      <c r="D11" s="5">
        <v>4</v>
      </c>
      <c r="E11" s="5">
        <v>5</v>
      </c>
      <c r="F11" s="7">
        <v>6</v>
      </c>
      <c r="G11" s="5">
        <v>7</v>
      </c>
      <c r="H11" s="92">
        <v>8</v>
      </c>
      <c r="I11" s="5">
        <v>9</v>
      </c>
      <c r="J11" s="5">
        <v>10</v>
      </c>
    </row>
    <row r="12" spans="1:16" ht="19.149999999999999" customHeight="1" x14ac:dyDescent="0.2">
      <c r="A12" s="602">
        <v>1</v>
      </c>
      <c r="B12" s="45" t="s">
        <v>893</v>
      </c>
      <c r="C12" s="786" t="s">
        <v>903</v>
      </c>
      <c r="D12" s="787"/>
      <c r="E12" s="787"/>
      <c r="F12" s="787"/>
      <c r="G12" s="787"/>
      <c r="H12" s="787"/>
      <c r="I12" s="787"/>
      <c r="J12" s="788"/>
    </row>
    <row r="13" spans="1:16" ht="19.149999999999999" customHeight="1" x14ac:dyDescent="0.2">
      <c r="A13" s="602">
        <v>2</v>
      </c>
      <c r="B13" s="45" t="s">
        <v>894</v>
      </c>
      <c r="C13" s="789"/>
      <c r="D13" s="790"/>
      <c r="E13" s="790"/>
      <c r="F13" s="790"/>
      <c r="G13" s="790"/>
      <c r="H13" s="790"/>
      <c r="I13" s="790"/>
      <c r="J13" s="791"/>
    </row>
    <row r="14" spans="1:16" ht="19.149999999999999" customHeight="1" x14ac:dyDescent="0.2">
      <c r="A14" s="658">
        <v>3</v>
      </c>
      <c r="B14" s="45" t="s">
        <v>895</v>
      </c>
      <c r="C14" s="789"/>
      <c r="D14" s="790"/>
      <c r="E14" s="790"/>
      <c r="F14" s="790"/>
      <c r="G14" s="790"/>
      <c r="H14" s="790"/>
      <c r="I14" s="790"/>
      <c r="J14" s="791"/>
    </row>
    <row r="15" spans="1:16" ht="19.149999999999999" customHeight="1" x14ac:dyDescent="0.2">
      <c r="A15" s="658">
        <v>4</v>
      </c>
      <c r="B15" s="45" t="s">
        <v>896</v>
      </c>
      <c r="C15" s="789"/>
      <c r="D15" s="790"/>
      <c r="E15" s="790"/>
      <c r="F15" s="790"/>
      <c r="G15" s="790"/>
      <c r="H15" s="790"/>
      <c r="I15" s="790"/>
      <c r="J15" s="791"/>
    </row>
    <row r="16" spans="1:16" ht="19.149999999999999" customHeight="1" x14ac:dyDescent="0.2">
      <c r="A16" s="658">
        <v>5</v>
      </c>
      <c r="B16" s="45" t="s">
        <v>897</v>
      </c>
      <c r="C16" s="789"/>
      <c r="D16" s="790"/>
      <c r="E16" s="790"/>
      <c r="F16" s="790"/>
      <c r="G16" s="790"/>
      <c r="H16" s="790"/>
      <c r="I16" s="790"/>
      <c r="J16" s="791"/>
    </row>
    <row r="17" spans="1:10" ht="19.149999999999999" customHeight="1" x14ac:dyDescent="0.2">
      <c r="A17" s="658">
        <v>6</v>
      </c>
      <c r="B17" s="45" t="s">
        <v>898</v>
      </c>
      <c r="C17" s="789"/>
      <c r="D17" s="790"/>
      <c r="E17" s="790"/>
      <c r="F17" s="790"/>
      <c r="G17" s="790"/>
      <c r="H17" s="790"/>
      <c r="I17" s="790"/>
      <c r="J17" s="791"/>
    </row>
    <row r="18" spans="1:10" ht="19.149999999999999" customHeight="1" x14ac:dyDescent="0.2">
      <c r="A18" s="658">
        <v>7</v>
      </c>
      <c r="B18" s="45" t="s">
        <v>899</v>
      </c>
      <c r="C18" s="789"/>
      <c r="D18" s="790"/>
      <c r="E18" s="790"/>
      <c r="F18" s="790"/>
      <c r="G18" s="790"/>
      <c r="H18" s="790"/>
      <c r="I18" s="790"/>
      <c r="J18" s="791"/>
    </row>
    <row r="19" spans="1:10" ht="19.149999999999999" customHeight="1" x14ac:dyDescent="0.2">
      <c r="A19" s="658">
        <v>8</v>
      </c>
      <c r="B19" s="45" t="s">
        <v>900</v>
      </c>
      <c r="C19" s="789"/>
      <c r="D19" s="790"/>
      <c r="E19" s="790"/>
      <c r="F19" s="790"/>
      <c r="G19" s="790"/>
      <c r="H19" s="790"/>
      <c r="I19" s="790"/>
      <c r="J19" s="791"/>
    </row>
    <row r="20" spans="1:10" ht="19.149999999999999" customHeight="1" x14ac:dyDescent="0.2">
      <c r="A20" s="658">
        <v>9</v>
      </c>
      <c r="B20" s="45" t="s">
        <v>901</v>
      </c>
      <c r="C20" s="789"/>
      <c r="D20" s="790"/>
      <c r="E20" s="790"/>
      <c r="F20" s="790"/>
      <c r="G20" s="790"/>
      <c r="H20" s="790"/>
      <c r="I20" s="790"/>
      <c r="J20" s="791"/>
    </row>
    <row r="21" spans="1:10" ht="19.149999999999999" customHeight="1" x14ac:dyDescent="0.2">
      <c r="A21" s="658">
        <v>10</v>
      </c>
      <c r="B21" s="45" t="s">
        <v>902</v>
      </c>
      <c r="C21" s="789"/>
      <c r="D21" s="790"/>
      <c r="E21" s="790"/>
      <c r="F21" s="790"/>
      <c r="G21" s="790"/>
      <c r="H21" s="790"/>
      <c r="I21" s="790"/>
      <c r="J21" s="791"/>
    </row>
    <row r="22" spans="1:10" s="449" customFormat="1" ht="19.149999999999999" customHeight="1" x14ac:dyDescent="0.2">
      <c r="A22" s="658">
        <v>11</v>
      </c>
      <c r="B22" s="45" t="s">
        <v>938</v>
      </c>
      <c r="C22" s="789"/>
      <c r="D22" s="790"/>
      <c r="E22" s="790"/>
      <c r="F22" s="790"/>
      <c r="G22" s="790"/>
      <c r="H22" s="790"/>
      <c r="I22" s="790"/>
      <c r="J22" s="791"/>
    </row>
    <row r="23" spans="1:10" s="449" customFormat="1" ht="19.149999999999999" customHeight="1" x14ac:dyDescent="0.2">
      <c r="A23" s="658">
        <v>12</v>
      </c>
      <c r="B23" s="45" t="s">
        <v>939</v>
      </c>
      <c r="C23" s="789"/>
      <c r="D23" s="790"/>
      <c r="E23" s="790"/>
      <c r="F23" s="790"/>
      <c r="G23" s="790"/>
      <c r="H23" s="790"/>
      <c r="I23" s="790"/>
      <c r="J23" s="791"/>
    </row>
    <row r="24" spans="1:10" s="449" customFormat="1" ht="19.149999999999999" customHeight="1" x14ac:dyDescent="0.2">
      <c r="A24" s="658">
        <v>13</v>
      </c>
      <c r="B24" s="45" t="s">
        <v>940</v>
      </c>
      <c r="C24" s="789"/>
      <c r="D24" s="790"/>
      <c r="E24" s="790"/>
      <c r="F24" s="790"/>
      <c r="G24" s="790"/>
      <c r="H24" s="790"/>
      <c r="I24" s="790"/>
      <c r="J24" s="791"/>
    </row>
    <row r="25" spans="1:10" s="449" customFormat="1" ht="19.149999999999999" customHeight="1" x14ac:dyDescent="0.2">
      <c r="A25" s="658">
        <v>14</v>
      </c>
      <c r="B25" s="45" t="s">
        <v>941</v>
      </c>
      <c r="C25" s="789"/>
      <c r="D25" s="790"/>
      <c r="E25" s="790"/>
      <c r="F25" s="790"/>
      <c r="G25" s="790"/>
      <c r="H25" s="790"/>
      <c r="I25" s="790"/>
      <c r="J25" s="791"/>
    </row>
    <row r="26" spans="1:10" s="449" customFormat="1" ht="19.149999999999999" customHeight="1" x14ac:dyDescent="0.2">
      <c r="A26" s="658">
        <v>15</v>
      </c>
      <c r="B26" s="45" t="s">
        <v>942</v>
      </c>
      <c r="C26" s="789"/>
      <c r="D26" s="790"/>
      <c r="E26" s="790"/>
      <c r="F26" s="790"/>
      <c r="G26" s="790"/>
      <c r="H26" s="790"/>
      <c r="I26" s="790"/>
      <c r="J26" s="791"/>
    </row>
    <row r="27" spans="1:10" s="449" customFormat="1" ht="19.149999999999999" customHeight="1" x14ac:dyDescent="0.2">
      <c r="A27" s="658">
        <v>16</v>
      </c>
      <c r="B27" s="45" t="s">
        <v>943</v>
      </c>
      <c r="C27" s="789"/>
      <c r="D27" s="790"/>
      <c r="E27" s="790"/>
      <c r="F27" s="790"/>
      <c r="G27" s="790"/>
      <c r="H27" s="790"/>
      <c r="I27" s="790"/>
      <c r="J27" s="791"/>
    </row>
    <row r="28" spans="1:10" s="449" customFormat="1" ht="19.149999999999999" customHeight="1" x14ac:dyDescent="0.2">
      <c r="A28" s="658">
        <v>17</v>
      </c>
      <c r="B28" s="45" t="s">
        <v>944</v>
      </c>
      <c r="C28" s="789"/>
      <c r="D28" s="790"/>
      <c r="E28" s="790"/>
      <c r="F28" s="790"/>
      <c r="G28" s="790"/>
      <c r="H28" s="790"/>
      <c r="I28" s="790"/>
      <c r="J28" s="791"/>
    </row>
    <row r="29" spans="1:10" s="449" customFormat="1" ht="19.149999999999999" customHeight="1" x14ac:dyDescent="0.2">
      <c r="A29" s="658">
        <v>18</v>
      </c>
      <c r="B29" s="45" t="s">
        <v>945</v>
      </c>
      <c r="C29" s="789"/>
      <c r="D29" s="790"/>
      <c r="E29" s="790"/>
      <c r="F29" s="790"/>
      <c r="G29" s="790"/>
      <c r="H29" s="790"/>
      <c r="I29" s="790"/>
      <c r="J29" s="791"/>
    </row>
    <row r="30" spans="1:10" s="449" customFormat="1" ht="19.149999999999999" customHeight="1" x14ac:dyDescent="0.2">
      <c r="A30" s="658">
        <v>19</v>
      </c>
      <c r="B30" s="45" t="s">
        <v>946</v>
      </c>
      <c r="C30" s="789"/>
      <c r="D30" s="790"/>
      <c r="E30" s="790"/>
      <c r="F30" s="790"/>
      <c r="G30" s="790"/>
      <c r="H30" s="790"/>
      <c r="I30" s="790"/>
      <c r="J30" s="791"/>
    </row>
    <row r="31" spans="1:10" s="449" customFormat="1" ht="19.149999999999999" customHeight="1" x14ac:dyDescent="0.2">
      <c r="A31" s="658">
        <v>20</v>
      </c>
      <c r="B31" s="45" t="s">
        <v>947</v>
      </c>
      <c r="C31" s="789"/>
      <c r="D31" s="790"/>
      <c r="E31" s="790"/>
      <c r="F31" s="790"/>
      <c r="G31" s="790"/>
      <c r="H31" s="790"/>
      <c r="I31" s="790"/>
      <c r="J31" s="791"/>
    </row>
    <row r="32" spans="1:10" s="449" customFormat="1" ht="19.149999999999999" customHeight="1" x14ac:dyDescent="0.2">
      <c r="A32" s="658">
        <v>21</v>
      </c>
      <c r="B32" s="45" t="s">
        <v>948</v>
      </c>
      <c r="C32" s="789"/>
      <c r="D32" s="790"/>
      <c r="E32" s="790"/>
      <c r="F32" s="790"/>
      <c r="G32" s="790"/>
      <c r="H32" s="790"/>
      <c r="I32" s="790"/>
      <c r="J32" s="791"/>
    </row>
    <row r="33" spans="1:10" s="449" customFormat="1" ht="19.149999999999999" customHeight="1" x14ac:dyDescent="0.2">
      <c r="A33" s="658">
        <v>22</v>
      </c>
      <c r="B33" s="45" t="s">
        <v>949</v>
      </c>
      <c r="C33" s="789"/>
      <c r="D33" s="790"/>
      <c r="E33" s="790"/>
      <c r="F33" s="790"/>
      <c r="G33" s="790"/>
      <c r="H33" s="790"/>
      <c r="I33" s="790"/>
      <c r="J33" s="791"/>
    </row>
    <row r="34" spans="1:10" s="449" customFormat="1" ht="19.149999999999999" customHeight="1" x14ac:dyDescent="0.25">
      <c r="A34" s="603"/>
      <c r="B34" s="602" t="s">
        <v>950</v>
      </c>
      <c r="C34" s="792"/>
      <c r="D34" s="793"/>
      <c r="E34" s="793"/>
      <c r="F34" s="793"/>
      <c r="G34" s="793"/>
      <c r="H34" s="793"/>
      <c r="I34" s="793"/>
      <c r="J34" s="794"/>
    </row>
    <row r="35" spans="1:10" x14ac:dyDescent="0.2">
      <c r="A35" s="893" t="s">
        <v>878</v>
      </c>
      <c r="B35" s="893"/>
      <c r="C35" s="893"/>
      <c r="D35" s="893"/>
      <c r="E35" s="893"/>
      <c r="F35" s="893"/>
      <c r="G35" s="893"/>
      <c r="H35" s="893"/>
      <c r="I35" s="20"/>
      <c r="J35" s="20"/>
    </row>
    <row r="36" spans="1:10" x14ac:dyDescent="0.2">
      <c r="A36" s="11"/>
      <c r="B36" s="26"/>
      <c r="C36" s="26"/>
      <c r="D36" s="20"/>
      <c r="E36" s="20"/>
      <c r="F36" s="20"/>
      <c r="G36" s="20"/>
      <c r="H36" s="20"/>
      <c r="I36" s="20"/>
      <c r="J36" s="20"/>
    </row>
    <row r="37" spans="1:10" ht="15.75" customHeight="1" x14ac:dyDescent="0.2">
      <c r="A37" s="14" t="s">
        <v>11</v>
      </c>
      <c r="B37" s="14"/>
      <c r="C37" s="14"/>
      <c r="D37" s="14"/>
      <c r="E37" s="14"/>
      <c r="F37" s="14"/>
      <c r="G37" s="14"/>
      <c r="I37" s="884" t="s">
        <v>12</v>
      </c>
      <c r="J37" s="884"/>
    </row>
    <row r="38" spans="1:10" ht="12.75" customHeight="1" x14ac:dyDescent="0.2">
      <c r="A38" s="885" t="s">
        <v>13</v>
      </c>
      <c r="B38" s="885"/>
      <c r="C38" s="885"/>
      <c r="D38" s="885"/>
      <c r="E38" s="885"/>
      <c r="F38" s="885"/>
      <c r="G38" s="885"/>
      <c r="H38" s="885"/>
      <c r="I38" s="885"/>
      <c r="J38" s="885"/>
    </row>
    <row r="39" spans="1:10" ht="12.75" customHeight="1" x14ac:dyDescent="0.2">
      <c r="A39" s="885" t="s">
        <v>19</v>
      </c>
      <c r="B39" s="885"/>
      <c r="C39" s="885"/>
      <c r="D39" s="885"/>
      <c r="E39" s="885"/>
      <c r="F39" s="885"/>
      <c r="G39" s="885"/>
      <c r="H39" s="885"/>
      <c r="I39" s="885"/>
      <c r="J39" s="885"/>
    </row>
    <row r="40" spans="1:10" x14ac:dyDescent="0.2">
      <c r="A40" s="14"/>
      <c r="B40" s="14"/>
      <c r="C40" s="14"/>
      <c r="E40" s="14"/>
      <c r="H40" s="858" t="s">
        <v>86</v>
      </c>
      <c r="I40" s="858"/>
      <c r="J40" s="858"/>
    </row>
    <row r="44" spans="1:10" x14ac:dyDescent="0.2">
      <c r="A44" s="890"/>
      <c r="B44" s="890"/>
      <c r="C44" s="890"/>
      <c r="D44" s="890"/>
      <c r="E44" s="890"/>
      <c r="F44" s="890"/>
      <c r="G44" s="890"/>
      <c r="H44" s="890"/>
      <c r="I44" s="890"/>
      <c r="J44" s="890"/>
    </row>
    <row r="46" spans="1:10" x14ac:dyDescent="0.2">
      <c r="A46" s="890"/>
      <c r="B46" s="890"/>
      <c r="C46" s="890"/>
      <c r="D46" s="890"/>
      <c r="E46" s="890"/>
      <c r="F46" s="890"/>
      <c r="G46" s="890"/>
      <c r="H46" s="890"/>
      <c r="I46" s="890"/>
      <c r="J46" s="890"/>
    </row>
  </sheetData>
  <mergeCells count="18">
    <mergeCell ref="A39:J39"/>
    <mergeCell ref="H40:J40"/>
    <mergeCell ref="A44:J44"/>
    <mergeCell ref="A46:J46"/>
    <mergeCell ref="A9:A10"/>
    <mergeCell ref="B9:B10"/>
    <mergeCell ref="C9:F9"/>
    <mergeCell ref="G9:J9"/>
    <mergeCell ref="I37:J37"/>
    <mergeCell ref="A38:J38"/>
    <mergeCell ref="A35:H35"/>
    <mergeCell ref="C12:J34"/>
    <mergeCell ref="E1:I1"/>
    <mergeCell ref="A2:J2"/>
    <mergeCell ref="A3:J3"/>
    <mergeCell ref="A5:J5"/>
    <mergeCell ref="A8:B8"/>
    <mergeCell ref="H8:J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view="pageBreakPreview" topLeftCell="A16" zoomScale="90" zoomScaleSheetLayoutView="90" workbookViewId="0">
      <selection activeCell="E36" sqref="E36"/>
    </sheetView>
  </sheetViews>
  <sheetFormatPr defaultColWidth="9.140625" defaultRowHeight="12.75" x14ac:dyDescent="0.2"/>
  <cols>
    <col min="1" max="1" width="6.7109375" style="15" customWidth="1"/>
    <col min="2" max="2" width="13.85546875" style="15" customWidth="1"/>
    <col min="3" max="5" width="14.85546875" style="15" customWidth="1"/>
    <col min="6" max="6" width="14.85546875" style="234" customWidth="1"/>
    <col min="7" max="7" width="14.85546875" style="15" customWidth="1"/>
    <col min="8" max="8" width="12.42578125" style="15" customWidth="1"/>
    <col min="9" max="9" width="12.140625" style="15" customWidth="1"/>
    <col min="10" max="10" width="11.7109375" style="15" customWidth="1"/>
    <col min="11" max="11" width="12" style="15" customWidth="1"/>
    <col min="12" max="12" width="14.140625" style="15" customWidth="1"/>
    <col min="13" max="13" width="10.7109375" style="15" customWidth="1"/>
    <col min="14" max="16384" width="9.140625" style="15"/>
  </cols>
  <sheetData>
    <row r="1" spans="1:18" customFormat="1" ht="15" x14ac:dyDescent="0.2">
      <c r="D1" s="31"/>
      <c r="E1" s="31"/>
      <c r="F1" s="386"/>
      <c r="G1" s="31"/>
      <c r="H1" s="31"/>
      <c r="I1" s="31"/>
      <c r="J1" s="31"/>
      <c r="K1" s="31"/>
      <c r="L1" s="903" t="s">
        <v>65</v>
      </c>
      <c r="M1" s="903"/>
      <c r="N1" s="38"/>
      <c r="O1" s="38"/>
    </row>
    <row r="2" spans="1:18" customFormat="1" ht="15" x14ac:dyDescent="0.2">
      <c r="A2" s="874" t="s">
        <v>0</v>
      </c>
      <c r="B2" s="874"/>
      <c r="C2" s="874"/>
      <c r="D2" s="874"/>
      <c r="E2" s="874"/>
      <c r="F2" s="874"/>
      <c r="G2" s="874"/>
      <c r="H2" s="874"/>
      <c r="I2" s="874"/>
      <c r="J2" s="874"/>
      <c r="K2" s="874"/>
      <c r="L2" s="874"/>
      <c r="M2" s="40"/>
      <c r="N2" s="40"/>
      <c r="O2" s="40"/>
    </row>
    <row r="3" spans="1:18" customFormat="1" ht="20.25" x14ac:dyDescent="0.3">
      <c r="A3" s="863" t="s">
        <v>709</v>
      </c>
      <c r="B3" s="863"/>
      <c r="C3" s="863"/>
      <c r="D3" s="863"/>
      <c r="E3" s="863"/>
      <c r="F3" s="863"/>
      <c r="G3" s="863"/>
      <c r="H3" s="863"/>
      <c r="I3" s="863"/>
      <c r="J3" s="863"/>
      <c r="K3" s="863"/>
      <c r="L3" s="863"/>
      <c r="M3" s="39"/>
      <c r="N3" s="39"/>
      <c r="O3" s="39"/>
    </row>
    <row r="4" spans="1:18" customFormat="1" ht="10.5" customHeight="1" x14ac:dyDescent="0.2">
      <c r="F4" s="250"/>
    </row>
    <row r="5" spans="1:18" ht="19.5" customHeight="1" x14ac:dyDescent="0.25">
      <c r="A5" s="876" t="s">
        <v>762</v>
      </c>
      <c r="B5" s="876"/>
      <c r="C5" s="876"/>
      <c r="D5" s="876"/>
      <c r="E5" s="876"/>
      <c r="F5" s="876"/>
      <c r="G5" s="876"/>
      <c r="H5" s="876"/>
      <c r="I5" s="876"/>
      <c r="J5" s="876"/>
      <c r="K5" s="876"/>
      <c r="L5" s="876"/>
    </row>
    <row r="6" spans="1:18" x14ac:dyDescent="0.2">
      <c r="A6" s="21"/>
      <c r="B6" s="21"/>
      <c r="C6" s="21"/>
      <c r="D6" s="21"/>
      <c r="E6" s="21"/>
      <c r="F6" s="387"/>
      <c r="G6" s="21"/>
      <c r="H6" s="21"/>
      <c r="I6" s="21"/>
      <c r="J6" s="21"/>
      <c r="K6" s="21"/>
      <c r="L6" s="21"/>
    </row>
    <row r="7" spans="1:18" x14ac:dyDescent="0.2">
      <c r="A7" s="858" t="s">
        <v>165</v>
      </c>
      <c r="B7" s="858"/>
      <c r="F7" s="904" t="s">
        <v>20</v>
      </c>
      <c r="G7" s="904"/>
      <c r="H7" s="904"/>
      <c r="I7" s="904"/>
      <c r="J7" s="904"/>
      <c r="K7" s="904"/>
      <c r="L7" s="904"/>
    </row>
    <row r="8" spans="1:18" x14ac:dyDescent="0.2">
      <c r="A8" s="14"/>
      <c r="F8" s="380"/>
      <c r="G8" s="91"/>
      <c r="H8" s="91"/>
      <c r="I8" s="907" t="s">
        <v>789</v>
      </c>
      <c r="J8" s="907"/>
      <c r="K8" s="907"/>
      <c r="L8" s="907"/>
    </row>
    <row r="9" spans="1:18" s="14" customFormat="1" x14ac:dyDescent="0.2">
      <c r="A9" s="873" t="s">
        <v>2</v>
      </c>
      <c r="B9" s="873" t="s">
        <v>3</v>
      </c>
      <c r="C9" s="905" t="s">
        <v>21</v>
      </c>
      <c r="D9" s="906"/>
      <c r="E9" s="906"/>
      <c r="F9" s="906"/>
      <c r="G9" s="906"/>
      <c r="H9" s="905" t="s">
        <v>44</v>
      </c>
      <c r="I9" s="906"/>
      <c r="J9" s="906"/>
      <c r="K9" s="906"/>
      <c r="L9" s="906"/>
      <c r="Q9" s="25"/>
      <c r="R9" s="26"/>
    </row>
    <row r="10" spans="1:18" s="14" customFormat="1" ht="77.45" customHeight="1" x14ac:dyDescent="0.2">
      <c r="A10" s="873"/>
      <c r="B10" s="873"/>
      <c r="C10" s="5" t="s">
        <v>763</v>
      </c>
      <c r="D10" s="5" t="s">
        <v>795</v>
      </c>
      <c r="E10" s="5" t="s">
        <v>72</v>
      </c>
      <c r="F10" s="379" t="s">
        <v>73</v>
      </c>
      <c r="G10" s="5" t="s">
        <v>667</v>
      </c>
      <c r="H10" s="5" t="s">
        <v>763</v>
      </c>
      <c r="I10" s="5" t="s">
        <v>795</v>
      </c>
      <c r="J10" s="5" t="s">
        <v>72</v>
      </c>
      <c r="K10" s="5" t="s">
        <v>73</v>
      </c>
      <c r="L10" s="5" t="s">
        <v>668</v>
      </c>
    </row>
    <row r="11" spans="1:18" s="14" customFormat="1" x14ac:dyDescent="0.2">
      <c r="A11" s="5">
        <v>1</v>
      </c>
      <c r="B11" s="5">
        <v>2</v>
      </c>
      <c r="C11" s="5">
        <v>3</v>
      </c>
      <c r="D11" s="5">
        <v>4</v>
      </c>
      <c r="E11" s="5">
        <v>5</v>
      </c>
      <c r="F11" s="379">
        <v>6</v>
      </c>
      <c r="G11" s="5">
        <v>7</v>
      </c>
      <c r="H11" s="5">
        <v>8</v>
      </c>
      <c r="I11" s="5">
        <v>9</v>
      </c>
      <c r="J11" s="5">
        <v>10</v>
      </c>
      <c r="K11" s="5">
        <v>11</v>
      </c>
      <c r="L11" s="5">
        <v>12</v>
      </c>
    </row>
    <row r="12" spans="1:18" ht="21" customHeight="1" x14ac:dyDescent="0.2">
      <c r="A12" s="543">
        <v>1</v>
      </c>
      <c r="B12" s="314" t="s">
        <v>893</v>
      </c>
      <c r="C12" s="325">
        <v>584.95799999999997</v>
      </c>
      <c r="D12" s="326">
        <v>0.91864000000003898</v>
      </c>
      <c r="E12" s="470">
        <v>591.78890000000001</v>
      </c>
      <c r="F12" s="388">
        <v>476.71590000000003</v>
      </c>
      <c r="G12" s="329">
        <f>D12+E12-F12</f>
        <v>115.99164000000007</v>
      </c>
      <c r="H12" s="908" t="s">
        <v>903</v>
      </c>
      <c r="I12" s="909"/>
      <c r="J12" s="909"/>
      <c r="K12" s="909"/>
      <c r="L12" s="910"/>
    </row>
    <row r="13" spans="1:18" ht="21" customHeight="1" x14ac:dyDescent="0.2">
      <c r="A13" s="543">
        <v>2</v>
      </c>
      <c r="B13" s="314" t="s">
        <v>894</v>
      </c>
      <c r="C13" s="325">
        <v>158.59800000000001</v>
      </c>
      <c r="D13" s="327">
        <v>1.7771000000000043</v>
      </c>
      <c r="E13" s="470">
        <v>168.82229999999998</v>
      </c>
      <c r="F13" s="388">
        <v>126.35379999999999</v>
      </c>
      <c r="G13" s="329">
        <f t="shared" ref="G13:G33" si="0">D13+E13-F13</f>
        <v>44.24560000000001</v>
      </c>
      <c r="H13" s="911"/>
      <c r="I13" s="912"/>
      <c r="J13" s="912"/>
      <c r="K13" s="912"/>
      <c r="L13" s="913"/>
    </row>
    <row r="14" spans="1:18" ht="21" customHeight="1" x14ac:dyDescent="0.2">
      <c r="A14" s="658">
        <v>3</v>
      </c>
      <c r="B14" s="314" t="s">
        <v>895</v>
      </c>
      <c r="C14" s="325">
        <v>566.47799999999995</v>
      </c>
      <c r="D14" s="327">
        <v>-23.779100000000014</v>
      </c>
      <c r="E14" s="470">
        <v>624.24170000000004</v>
      </c>
      <c r="F14" s="388">
        <v>464.93400000000003</v>
      </c>
      <c r="G14" s="329">
        <f t="shared" si="0"/>
        <v>135.52860000000004</v>
      </c>
      <c r="H14" s="911"/>
      <c r="I14" s="912"/>
      <c r="J14" s="912"/>
      <c r="K14" s="912"/>
      <c r="L14" s="913"/>
    </row>
    <row r="15" spans="1:18" ht="21" customHeight="1" x14ac:dyDescent="0.2">
      <c r="A15" s="658">
        <v>4</v>
      </c>
      <c r="B15" s="314" t="s">
        <v>896</v>
      </c>
      <c r="C15" s="325">
        <v>724.35</v>
      </c>
      <c r="D15" s="327">
        <v>31.482179999999943</v>
      </c>
      <c r="E15" s="470">
        <v>493.47569999999996</v>
      </c>
      <c r="F15" s="388">
        <v>429.09524999999996</v>
      </c>
      <c r="G15" s="329">
        <f t="shared" si="0"/>
        <v>95.862629999999967</v>
      </c>
      <c r="H15" s="911"/>
      <c r="I15" s="912"/>
      <c r="J15" s="912"/>
      <c r="K15" s="912"/>
      <c r="L15" s="913"/>
    </row>
    <row r="16" spans="1:18" ht="21" customHeight="1" x14ac:dyDescent="0.2">
      <c r="A16" s="658">
        <v>5</v>
      </c>
      <c r="B16" s="314" t="s">
        <v>897</v>
      </c>
      <c r="C16" s="325">
        <v>605.77</v>
      </c>
      <c r="D16" s="327">
        <v>90.750200000000063</v>
      </c>
      <c r="E16" s="470">
        <v>530.24199999999996</v>
      </c>
      <c r="F16" s="388">
        <v>381.0136</v>
      </c>
      <c r="G16" s="329">
        <f t="shared" si="0"/>
        <v>239.97860000000003</v>
      </c>
      <c r="H16" s="911"/>
      <c r="I16" s="912"/>
      <c r="J16" s="912"/>
      <c r="K16" s="912"/>
      <c r="L16" s="913"/>
    </row>
    <row r="17" spans="1:14" ht="21" customHeight="1" x14ac:dyDescent="0.2">
      <c r="A17" s="658">
        <v>6</v>
      </c>
      <c r="B17" s="314" t="s">
        <v>898</v>
      </c>
      <c r="C17" s="325">
        <v>645.78800000000001</v>
      </c>
      <c r="D17" s="326">
        <v>-8.2249999999999801</v>
      </c>
      <c r="E17" s="470">
        <v>426.11</v>
      </c>
      <c r="F17" s="388">
        <v>386.96429999999998</v>
      </c>
      <c r="G17" s="329">
        <f t="shared" si="0"/>
        <v>30.920700000000068</v>
      </c>
      <c r="H17" s="911"/>
      <c r="I17" s="912"/>
      <c r="J17" s="912"/>
      <c r="K17" s="912"/>
      <c r="L17" s="913"/>
    </row>
    <row r="18" spans="1:14" ht="21" customHeight="1" x14ac:dyDescent="0.2">
      <c r="A18" s="658">
        <v>7</v>
      </c>
      <c r="B18" s="314" t="s">
        <v>899</v>
      </c>
      <c r="C18" s="325">
        <v>572.28599999999994</v>
      </c>
      <c r="D18" s="327">
        <v>10.428400000000014</v>
      </c>
      <c r="E18" s="470">
        <v>451.2439</v>
      </c>
      <c r="F18" s="388">
        <v>305.61429999999996</v>
      </c>
      <c r="G18" s="329">
        <f t="shared" si="0"/>
        <v>156.05800000000005</v>
      </c>
      <c r="H18" s="911"/>
      <c r="I18" s="912"/>
      <c r="J18" s="912"/>
      <c r="K18" s="912"/>
      <c r="L18" s="913"/>
    </row>
    <row r="19" spans="1:14" ht="21" customHeight="1" x14ac:dyDescent="0.2">
      <c r="A19" s="658">
        <v>8</v>
      </c>
      <c r="B19" s="314" t="s">
        <v>900</v>
      </c>
      <c r="C19" s="325">
        <v>371.49200000000002</v>
      </c>
      <c r="D19" s="327">
        <v>-20.231399999999987</v>
      </c>
      <c r="E19" s="470">
        <v>403.70972</v>
      </c>
      <c r="F19" s="388">
        <v>244.72479999999999</v>
      </c>
      <c r="G19" s="329">
        <f t="shared" si="0"/>
        <v>138.75352000000001</v>
      </c>
      <c r="H19" s="911"/>
      <c r="I19" s="912"/>
      <c r="J19" s="912"/>
      <c r="K19" s="912"/>
      <c r="L19" s="913"/>
    </row>
    <row r="20" spans="1:14" ht="21" customHeight="1" x14ac:dyDescent="0.2">
      <c r="A20" s="658">
        <v>9</v>
      </c>
      <c r="B20" s="314" t="s">
        <v>901</v>
      </c>
      <c r="C20" s="325">
        <v>933.68</v>
      </c>
      <c r="D20" s="327">
        <v>-249.85199999999998</v>
      </c>
      <c r="E20" s="470">
        <v>1048.6200399999998</v>
      </c>
      <c r="F20" s="388">
        <v>973.41314</v>
      </c>
      <c r="G20" s="329">
        <f t="shared" si="0"/>
        <v>-174.64510000000018</v>
      </c>
      <c r="H20" s="911"/>
      <c r="I20" s="912"/>
      <c r="J20" s="912"/>
      <c r="K20" s="912"/>
      <c r="L20" s="913"/>
    </row>
    <row r="21" spans="1:14" ht="21" customHeight="1" x14ac:dyDescent="0.2">
      <c r="A21" s="658">
        <v>10</v>
      </c>
      <c r="B21" s="314" t="s">
        <v>902</v>
      </c>
      <c r="C21" s="325">
        <v>795.60799999999995</v>
      </c>
      <c r="D21" s="327">
        <v>34.503440000000097</v>
      </c>
      <c r="E21" s="470">
        <v>882.51369999999997</v>
      </c>
      <c r="F21" s="388">
        <v>624.60169999999994</v>
      </c>
      <c r="G21" s="329">
        <f t="shared" si="0"/>
        <v>292.4154400000001</v>
      </c>
      <c r="H21" s="911"/>
      <c r="I21" s="912"/>
      <c r="J21" s="912"/>
      <c r="K21" s="912"/>
      <c r="L21" s="913"/>
    </row>
    <row r="22" spans="1:14" s="449" customFormat="1" ht="21" customHeight="1" x14ac:dyDescent="0.2">
      <c r="A22" s="658">
        <v>11</v>
      </c>
      <c r="B22" s="314" t="s">
        <v>938</v>
      </c>
      <c r="C22" s="325">
        <v>244.55199999999999</v>
      </c>
      <c r="D22" s="325">
        <v>-21.4587</v>
      </c>
      <c r="E22" s="325">
        <v>239.58</v>
      </c>
      <c r="F22" s="325">
        <v>165.66919999999999</v>
      </c>
      <c r="G22" s="329">
        <f t="shared" si="0"/>
        <v>52.45210000000003</v>
      </c>
      <c r="H22" s="911"/>
      <c r="I22" s="912"/>
      <c r="J22" s="912"/>
      <c r="K22" s="912"/>
      <c r="L22" s="913"/>
      <c r="M22" s="611">
        <f>C22+'T6A_FG_Upy_Utlsn '!C22</f>
        <v>410.17899999999997</v>
      </c>
      <c r="N22" s="612">
        <f>M22*0.03</f>
        <v>12.305369999999998</v>
      </c>
    </row>
    <row r="23" spans="1:14" s="449" customFormat="1" ht="21" customHeight="1" x14ac:dyDescent="0.2">
      <c r="A23" s="658">
        <v>12</v>
      </c>
      <c r="B23" s="314" t="s">
        <v>939</v>
      </c>
      <c r="C23" s="325">
        <v>321.81599999999997</v>
      </c>
      <c r="D23" s="325">
        <v>0.13199999999999967</v>
      </c>
      <c r="E23" s="325">
        <v>294.42999999999995</v>
      </c>
      <c r="F23" s="325">
        <v>119.12779999999999</v>
      </c>
      <c r="G23" s="329">
        <f t="shared" si="0"/>
        <v>175.43419999999998</v>
      </c>
      <c r="H23" s="911"/>
      <c r="I23" s="912"/>
      <c r="J23" s="912"/>
      <c r="K23" s="912"/>
      <c r="L23" s="913"/>
      <c r="M23" s="611">
        <f>C23+'T6A_FG_Upy_Utlsn '!C23</f>
        <v>502.85399999999998</v>
      </c>
      <c r="N23" s="612">
        <f t="shared" ref="N23:N33" si="1">M23*0.03</f>
        <v>15.085619999999999</v>
      </c>
    </row>
    <row r="24" spans="1:14" s="449" customFormat="1" ht="21" customHeight="1" x14ac:dyDescent="0.2">
      <c r="A24" s="658">
        <v>13</v>
      </c>
      <c r="B24" s="314" t="s">
        <v>940</v>
      </c>
      <c r="C24" s="325">
        <v>653.29</v>
      </c>
      <c r="D24" s="325">
        <v>-64.626199999999997</v>
      </c>
      <c r="E24" s="325">
        <v>655</v>
      </c>
      <c r="F24" s="325">
        <v>408.39889999999997</v>
      </c>
      <c r="G24" s="329">
        <f t="shared" si="0"/>
        <v>181.97489999999999</v>
      </c>
      <c r="H24" s="911"/>
      <c r="I24" s="912"/>
      <c r="J24" s="912"/>
      <c r="K24" s="912"/>
      <c r="L24" s="913"/>
      <c r="M24" s="611">
        <f>C24+'T6A_FG_Upy_Utlsn '!C24</f>
        <v>1152.25</v>
      </c>
      <c r="N24" s="612">
        <f t="shared" si="1"/>
        <v>34.567499999999995</v>
      </c>
    </row>
    <row r="25" spans="1:14" s="449" customFormat="1" ht="21" customHeight="1" x14ac:dyDescent="0.2">
      <c r="A25" s="658">
        <v>14</v>
      </c>
      <c r="B25" s="314" t="s">
        <v>941</v>
      </c>
      <c r="C25" s="325">
        <v>793.87</v>
      </c>
      <c r="D25" s="325">
        <v>39.132000000000005</v>
      </c>
      <c r="E25" s="325">
        <v>551.76</v>
      </c>
      <c r="F25" s="325">
        <v>364.01706300000001</v>
      </c>
      <c r="G25" s="329">
        <f t="shared" si="0"/>
        <v>226.87493700000005</v>
      </c>
      <c r="H25" s="911"/>
      <c r="I25" s="912"/>
      <c r="J25" s="912"/>
      <c r="K25" s="912"/>
      <c r="L25" s="913"/>
      <c r="M25" s="611">
        <f>C25+'T6A_FG_Upy_Utlsn '!C25</f>
        <v>1356.223</v>
      </c>
      <c r="N25" s="612">
        <f t="shared" si="1"/>
        <v>40.686689999999999</v>
      </c>
    </row>
    <row r="26" spans="1:14" s="449" customFormat="1" ht="21" customHeight="1" x14ac:dyDescent="0.2">
      <c r="A26" s="658">
        <v>15</v>
      </c>
      <c r="B26" s="314" t="s">
        <v>942</v>
      </c>
      <c r="C26" s="325">
        <v>414.41399999999999</v>
      </c>
      <c r="D26" s="325">
        <v>17.158200000000001</v>
      </c>
      <c r="E26" s="325">
        <v>264.67</v>
      </c>
      <c r="F26" s="325">
        <v>151.28710000000001</v>
      </c>
      <c r="G26" s="329">
        <f t="shared" si="0"/>
        <v>130.54110000000003</v>
      </c>
      <c r="H26" s="911"/>
      <c r="I26" s="912"/>
      <c r="J26" s="912"/>
      <c r="K26" s="912"/>
      <c r="L26" s="913"/>
      <c r="M26" s="611">
        <f>C26+'T6A_FG_Upy_Utlsn '!C26</f>
        <v>681.78</v>
      </c>
      <c r="N26" s="612">
        <f t="shared" si="1"/>
        <v>20.453399999999998</v>
      </c>
    </row>
    <row r="27" spans="1:14" s="449" customFormat="1" ht="21" customHeight="1" x14ac:dyDescent="0.2">
      <c r="A27" s="658">
        <v>16</v>
      </c>
      <c r="B27" s="314" t="s">
        <v>943</v>
      </c>
      <c r="C27" s="325">
        <v>364.21</v>
      </c>
      <c r="D27" s="325">
        <v>-18.195299999999992</v>
      </c>
      <c r="E27" s="325">
        <v>341.29999999999995</v>
      </c>
      <c r="F27" s="325">
        <v>271.75900000000001</v>
      </c>
      <c r="G27" s="329">
        <f t="shared" si="0"/>
        <v>51.345699999999965</v>
      </c>
      <c r="H27" s="911"/>
      <c r="I27" s="912"/>
      <c r="J27" s="912"/>
      <c r="K27" s="912"/>
      <c r="L27" s="913"/>
      <c r="M27" s="611">
        <f>C27+'T6A_FG_Upy_Utlsn '!C27</f>
        <v>621.28</v>
      </c>
      <c r="N27" s="612">
        <f t="shared" si="1"/>
        <v>18.638399999999997</v>
      </c>
    </row>
    <row r="28" spans="1:14" s="449" customFormat="1" ht="21" customHeight="1" x14ac:dyDescent="0.2">
      <c r="A28" s="658">
        <v>17</v>
      </c>
      <c r="B28" s="314" t="s">
        <v>944</v>
      </c>
      <c r="C28" s="325">
        <v>264.83600000000001</v>
      </c>
      <c r="D28" s="325">
        <v>0.89480000000000093</v>
      </c>
      <c r="E28" s="325">
        <v>258.38</v>
      </c>
      <c r="F28" s="325">
        <v>111.13339999999999</v>
      </c>
      <c r="G28" s="329">
        <f t="shared" si="0"/>
        <v>148.14139999999998</v>
      </c>
      <c r="H28" s="911"/>
      <c r="I28" s="912"/>
      <c r="J28" s="912"/>
      <c r="K28" s="912"/>
      <c r="L28" s="913"/>
      <c r="M28" s="611">
        <f>C28+'T6A_FG_Upy_Utlsn '!C28</f>
        <v>412.94000000000005</v>
      </c>
      <c r="N28" s="612">
        <f t="shared" si="1"/>
        <v>12.388200000000001</v>
      </c>
    </row>
    <row r="29" spans="1:14" s="449" customFormat="1" ht="21" customHeight="1" x14ac:dyDescent="0.2">
      <c r="A29" s="658">
        <v>18</v>
      </c>
      <c r="B29" s="314" t="s">
        <v>945</v>
      </c>
      <c r="C29" s="325">
        <v>779.28399999999999</v>
      </c>
      <c r="D29" s="325">
        <v>119.25470000000001</v>
      </c>
      <c r="E29" s="325">
        <v>563.68000000000006</v>
      </c>
      <c r="F29" s="325">
        <v>454.2998</v>
      </c>
      <c r="G29" s="329">
        <f t="shared" si="0"/>
        <v>228.63490000000002</v>
      </c>
      <c r="H29" s="911"/>
      <c r="I29" s="912"/>
      <c r="J29" s="912"/>
      <c r="K29" s="912"/>
      <c r="L29" s="913"/>
      <c r="M29" s="611">
        <f>C29+'T6A_FG_Upy_Utlsn '!C29</f>
        <v>1433.905</v>
      </c>
      <c r="N29" s="612">
        <f t="shared" si="1"/>
        <v>43.017150000000001</v>
      </c>
    </row>
    <row r="30" spans="1:14" s="449" customFormat="1" ht="21" customHeight="1" x14ac:dyDescent="0.2">
      <c r="A30" s="658">
        <v>19</v>
      </c>
      <c r="B30" s="314" t="s">
        <v>946</v>
      </c>
      <c r="C30" s="325">
        <v>443.23399999999998</v>
      </c>
      <c r="D30" s="325">
        <v>17.238799999999998</v>
      </c>
      <c r="E30" s="325">
        <v>316.35000000000002</v>
      </c>
      <c r="F30" s="325">
        <v>247.6712</v>
      </c>
      <c r="G30" s="329">
        <f t="shared" si="0"/>
        <v>85.917599999999993</v>
      </c>
      <c r="H30" s="911"/>
      <c r="I30" s="912"/>
      <c r="J30" s="912"/>
      <c r="K30" s="912"/>
      <c r="L30" s="913"/>
      <c r="M30" s="611">
        <f>C30+'T6A_FG_Upy_Utlsn '!C30</f>
        <v>767.29399999999998</v>
      </c>
      <c r="N30" s="612">
        <f t="shared" si="1"/>
        <v>23.018819999999998</v>
      </c>
    </row>
    <row r="31" spans="1:14" s="449" customFormat="1" ht="21" customHeight="1" x14ac:dyDescent="0.2">
      <c r="A31" s="658">
        <v>20</v>
      </c>
      <c r="B31" s="314" t="s">
        <v>947</v>
      </c>
      <c r="C31" s="325">
        <v>989.29600000000005</v>
      </c>
      <c r="D31" s="325">
        <v>179.68960000000001</v>
      </c>
      <c r="E31" s="325">
        <v>501.79999999999995</v>
      </c>
      <c r="F31" s="325">
        <v>492.43069999999994</v>
      </c>
      <c r="G31" s="329">
        <f t="shared" si="0"/>
        <v>189.05890000000005</v>
      </c>
      <c r="H31" s="911"/>
      <c r="I31" s="912"/>
      <c r="J31" s="912"/>
      <c r="K31" s="912"/>
      <c r="L31" s="913"/>
      <c r="M31" s="611">
        <f>C31+'T6A_FG_Upy_Utlsn '!C31</f>
        <v>1718.7280000000001</v>
      </c>
      <c r="N31" s="612">
        <f t="shared" si="1"/>
        <v>51.561839999999997</v>
      </c>
    </row>
    <row r="32" spans="1:14" s="449" customFormat="1" ht="21" customHeight="1" x14ac:dyDescent="0.2">
      <c r="A32" s="658">
        <v>21</v>
      </c>
      <c r="B32" s="314" t="s">
        <v>948</v>
      </c>
      <c r="C32" s="325">
        <v>57.287999999999997</v>
      </c>
      <c r="D32" s="325">
        <v>-13.479100000000003</v>
      </c>
      <c r="E32" s="325">
        <v>85.84</v>
      </c>
      <c r="F32" s="325">
        <v>83.949299999999994</v>
      </c>
      <c r="G32" s="329">
        <f t="shared" si="0"/>
        <v>-11.588399999999993</v>
      </c>
      <c r="H32" s="914"/>
      <c r="I32" s="915"/>
      <c r="J32" s="915"/>
      <c r="K32" s="915"/>
      <c r="L32" s="916"/>
      <c r="M32" s="611">
        <f>C32+'T6A_FG_Upy_Utlsn '!C32</f>
        <v>106.72199999999999</v>
      </c>
      <c r="N32" s="612">
        <f t="shared" si="1"/>
        <v>3.2016599999999995</v>
      </c>
    </row>
    <row r="33" spans="1:14" s="449" customFormat="1" ht="21" customHeight="1" x14ac:dyDescent="0.25">
      <c r="A33" s="658">
        <v>22</v>
      </c>
      <c r="B33" s="314" t="s">
        <v>949</v>
      </c>
      <c r="C33" s="325">
        <v>126.17</v>
      </c>
      <c r="D33" s="325">
        <v>13.999999999999996</v>
      </c>
      <c r="E33" s="325">
        <v>48.709999999999994</v>
      </c>
      <c r="F33" s="325">
        <v>119.9</v>
      </c>
      <c r="G33" s="329">
        <f t="shared" si="0"/>
        <v>-57.190000000000012</v>
      </c>
      <c r="H33" s="328"/>
      <c r="I33" s="328"/>
      <c r="J33" s="328"/>
      <c r="K33" s="328"/>
      <c r="L33" s="328"/>
      <c r="M33" s="611">
        <f>C33+'T6A_FG_Upy_Utlsn '!C33</f>
        <v>227.05099999999999</v>
      </c>
      <c r="N33" s="612">
        <f t="shared" si="1"/>
        <v>6.8115299999999994</v>
      </c>
    </row>
    <row r="34" spans="1:14" s="469" customFormat="1" ht="21" customHeight="1" x14ac:dyDescent="0.25">
      <c r="A34" s="313"/>
      <c r="B34" s="547" t="s">
        <v>950</v>
      </c>
      <c r="C34" s="372">
        <f>SUM(C12:C33)</f>
        <v>11411.268</v>
      </c>
      <c r="D34" s="372">
        <f t="shared" ref="D34:G34" si="2">SUM(D12:D33)</f>
        <v>137.5132600000002</v>
      </c>
      <c r="E34" s="372">
        <f t="shared" si="2"/>
        <v>9742.2679599999992</v>
      </c>
      <c r="F34" s="372">
        <f t="shared" si="2"/>
        <v>7403.0742529999989</v>
      </c>
      <c r="G34" s="372">
        <f t="shared" si="2"/>
        <v>2476.7069669999992</v>
      </c>
      <c r="H34" s="328"/>
      <c r="I34" s="328"/>
      <c r="J34" s="328"/>
      <c r="K34" s="328"/>
      <c r="L34" s="328"/>
    </row>
    <row r="35" spans="1:14" x14ac:dyDescent="0.2">
      <c r="A35" s="19" t="s">
        <v>669</v>
      </c>
      <c r="B35" s="20"/>
      <c r="C35" s="20"/>
      <c r="D35" s="20"/>
      <c r="E35" s="20"/>
      <c r="F35" s="235"/>
      <c r="G35" s="20"/>
      <c r="H35" s="20"/>
      <c r="I35" s="20"/>
      <c r="J35" s="20"/>
      <c r="K35" s="20"/>
      <c r="L35" s="20"/>
    </row>
    <row r="36" spans="1:14" ht="15.75" customHeight="1" x14ac:dyDescent="0.2">
      <c r="A36" s="14"/>
      <c r="B36" s="14"/>
      <c r="C36" s="14"/>
      <c r="D36" s="14"/>
      <c r="E36" s="14"/>
      <c r="F36" s="238"/>
      <c r="G36" s="14"/>
      <c r="H36" s="14"/>
      <c r="I36" s="14"/>
      <c r="J36" s="14"/>
      <c r="K36" s="14"/>
      <c r="L36" s="14"/>
    </row>
    <row r="37" spans="1:14" ht="18" customHeight="1" x14ac:dyDescent="0.2">
      <c r="A37" s="885" t="s">
        <v>12</v>
      </c>
      <c r="B37" s="885"/>
      <c r="C37" s="885"/>
      <c r="D37" s="885"/>
      <c r="E37" s="885"/>
      <c r="F37" s="885"/>
      <c r="G37" s="885"/>
      <c r="H37" s="885"/>
      <c r="I37" s="885"/>
      <c r="J37" s="885"/>
      <c r="K37" s="885"/>
      <c r="L37" s="885"/>
    </row>
    <row r="38" spans="1:14" x14ac:dyDescent="0.2">
      <c r="A38" s="885" t="s">
        <v>13</v>
      </c>
      <c r="B38" s="885"/>
      <c r="C38" s="885"/>
      <c r="D38" s="885"/>
      <c r="E38" s="885"/>
      <c r="F38" s="885"/>
      <c r="G38" s="885"/>
      <c r="H38" s="885"/>
      <c r="I38" s="885"/>
      <c r="J38" s="885"/>
      <c r="K38" s="885"/>
      <c r="L38" s="885"/>
    </row>
    <row r="39" spans="1:14" x14ac:dyDescent="0.2">
      <c r="A39" s="885" t="s">
        <v>19</v>
      </c>
      <c r="B39" s="885"/>
      <c r="C39" s="885"/>
      <c r="D39" s="885"/>
      <c r="E39" s="885"/>
      <c r="F39" s="885"/>
      <c r="G39" s="885"/>
      <c r="H39" s="885"/>
      <c r="I39" s="885"/>
      <c r="J39" s="885"/>
      <c r="K39" s="885"/>
      <c r="L39" s="885"/>
    </row>
    <row r="40" spans="1:14" x14ac:dyDescent="0.2">
      <c r="A40" s="14" t="s">
        <v>22</v>
      </c>
      <c r="B40" s="14"/>
      <c r="C40" s="14"/>
      <c r="D40" s="14"/>
      <c r="E40" s="14"/>
      <c r="F40" s="238"/>
      <c r="J40" s="858" t="s">
        <v>86</v>
      </c>
      <c r="K40" s="858"/>
      <c r="L40" s="858"/>
    </row>
    <row r="41" spans="1:14" x14ac:dyDescent="0.2">
      <c r="A41" s="14"/>
    </row>
    <row r="42" spans="1:14" x14ac:dyDescent="0.2">
      <c r="A42" s="877"/>
      <c r="B42" s="877"/>
      <c r="C42" s="877"/>
      <c r="D42" s="877"/>
      <c r="E42" s="877"/>
      <c r="F42" s="877"/>
      <c r="G42" s="877"/>
      <c r="H42" s="877"/>
      <c r="I42" s="877"/>
      <c r="J42" s="877"/>
      <c r="K42" s="877"/>
      <c r="L42" s="877"/>
    </row>
  </sheetData>
  <mergeCells count="17">
    <mergeCell ref="A42:L42"/>
    <mergeCell ref="F7:L7"/>
    <mergeCell ref="A9:A10"/>
    <mergeCell ref="B9:B10"/>
    <mergeCell ref="A37:L37"/>
    <mergeCell ref="J40:L40"/>
    <mergeCell ref="A38:L38"/>
    <mergeCell ref="C9:G9"/>
    <mergeCell ref="H9:L9"/>
    <mergeCell ref="I8:L8"/>
    <mergeCell ref="A39:L39"/>
    <mergeCell ref="H12:L32"/>
    <mergeCell ref="L1:M1"/>
    <mergeCell ref="A3:L3"/>
    <mergeCell ref="A2:L2"/>
    <mergeCell ref="A5:L5"/>
    <mergeCell ref="A7:B7"/>
  </mergeCells>
  <phoneticPr fontId="0" type="noConversion"/>
  <printOptions horizontalCentered="1"/>
  <pageMargins left="0.70866141732283472" right="0.70866141732283472" top="0.23622047244094491" bottom="0" header="0.31496062992125984" footer="0.31496062992125984"/>
  <pageSetup paperSize="9" scale="73" orientation="landscape"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8"/>
  <sheetViews>
    <sheetView view="pageBreakPreview" topLeftCell="A43" zoomScale="120" zoomScaleSheetLayoutView="120" workbookViewId="0">
      <selection activeCell="C67" sqref="C67"/>
    </sheetView>
  </sheetViews>
  <sheetFormatPr defaultRowHeight="12.75" x14ac:dyDescent="0.2"/>
  <cols>
    <col min="1" max="1" width="8.7109375" customWidth="1"/>
    <col min="2" max="2" width="11.7109375" customWidth="1"/>
    <col min="3" max="3" width="114.5703125" customWidth="1"/>
  </cols>
  <sheetData>
    <row r="1" spans="1:7" ht="21.75" customHeight="1" x14ac:dyDescent="0.25">
      <c r="A1" s="745" t="s">
        <v>561</v>
      </c>
      <c r="B1" s="745"/>
      <c r="C1" s="745"/>
      <c r="D1" s="745"/>
      <c r="E1" s="256"/>
      <c r="F1" s="256"/>
      <c r="G1" s="256"/>
    </row>
    <row r="2" spans="1:7" x14ac:dyDescent="0.2">
      <c r="A2" s="3" t="s">
        <v>76</v>
      </c>
      <c r="B2" s="3" t="s">
        <v>562</v>
      </c>
      <c r="C2" s="3" t="s">
        <v>563</v>
      </c>
    </row>
    <row r="3" spans="1:7" x14ac:dyDescent="0.2">
      <c r="A3" s="8">
        <v>1</v>
      </c>
      <c r="B3" s="257" t="s">
        <v>564</v>
      </c>
      <c r="C3" s="257" t="s">
        <v>724</v>
      </c>
    </row>
    <row r="4" spans="1:7" x14ac:dyDescent="0.2">
      <c r="A4" s="8">
        <v>2</v>
      </c>
      <c r="B4" s="257" t="s">
        <v>565</v>
      </c>
      <c r="C4" s="257" t="s">
        <v>725</v>
      </c>
    </row>
    <row r="5" spans="1:7" x14ac:dyDescent="0.2">
      <c r="A5" s="8">
        <v>3</v>
      </c>
      <c r="B5" s="257" t="s">
        <v>566</v>
      </c>
      <c r="C5" s="257" t="s">
        <v>850</v>
      </c>
    </row>
    <row r="6" spans="1:7" x14ac:dyDescent="0.2">
      <c r="A6" s="8">
        <v>4</v>
      </c>
      <c r="B6" s="257" t="s">
        <v>567</v>
      </c>
      <c r="C6" s="257" t="s">
        <v>726</v>
      </c>
    </row>
    <row r="7" spans="1:7" x14ac:dyDescent="0.2">
      <c r="A7" s="8">
        <v>5</v>
      </c>
      <c r="B7" s="257" t="s">
        <v>568</v>
      </c>
      <c r="C7" s="257" t="s">
        <v>727</v>
      </c>
    </row>
    <row r="8" spans="1:7" x14ac:dyDescent="0.2">
      <c r="A8" s="8">
        <v>6</v>
      </c>
      <c r="B8" s="257" t="s">
        <v>569</v>
      </c>
      <c r="C8" s="257" t="s">
        <v>728</v>
      </c>
    </row>
    <row r="9" spans="1:7" x14ac:dyDescent="0.2">
      <c r="A9" s="8">
        <v>7</v>
      </c>
      <c r="B9" s="257" t="s">
        <v>570</v>
      </c>
      <c r="C9" s="257" t="s">
        <v>729</v>
      </c>
    </row>
    <row r="10" spans="1:7" x14ac:dyDescent="0.2">
      <c r="A10" s="8">
        <v>8</v>
      </c>
      <c r="B10" s="257" t="s">
        <v>571</v>
      </c>
      <c r="C10" s="257" t="s">
        <v>730</v>
      </c>
    </row>
    <row r="11" spans="1:7" x14ac:dyDescent="0.2">
      <c r="A11" s="8">
        <v>9</v>
      </c>
      <c r="B11" s="257" t="s">
        <v>572</v>
      </c>
      <c r="C11" s="257" t="s">
        <v>853</v>
      </c>
    </row>
    <row r="12" spans="1:7" x14ac:dyDescent="0.2">
      <c r="A12" s="8">
        <v>10</v>
      </c>
      <c r="B12" s="257" t="s">
        <v>692</v>
      </c>
      <c r="C12" s="257" t="s">
        <v>693</v>
      </c>
    </row>
    <row r="13" spans="1:7" x14ac:dyDescent="0.2">
      <c r="A13" s="8">
        <v>11</v>
      </c>
      <c r="B13" s="257" t="s">
        <v>573</v>
      </c>
      <c r="C13" s="257" t="s">
        <v>731</v>
      </c>
    </row>
    <row r="14" spans="1:7" x14ac:dyDescent="0.2">
      <c r="A14" s="8">
        <v>12</v>
      </c>
      <c r="B14" s="257" t="s">
        <v>574</v>
      </c>
      <c r="C14" s="257" t="s">
        <v>732</v>
      </c>
    </row>
    <row r="15" spans="1:7" x14ac:dyDescent="0.2">
      <c r="A15" s="8">
        <v>13</v>
      </c>
      <c r="B15" s="257" t="s">
        <v>575</v>
      </c>
      <c r="C15" s="257" t="s">
        <v>733</v>
      </c>
    </row>
    <row r="16" spans="1:7" x14ac:dyDescent="0.2">
      <c r="A16" s="8">
        <v>14</v>
      </c>
      <c r="B16" s="257" t="s">
        <v>576</v>
      </c>
      <c r="C16" s="257" t="s">
        <v>734</v>
      </c>
    </row>
    <row r="17" spans="1:3" x14ac:dyDescent="0.2">
      <c r="A17" s="8">
        <v>15</v>
      </c>
      <c r="B17" s="257" t="s">
        <v>577</v>
      </c>
      <c r="C17" s="257" t="s">
        <v>735</v>
      </c>
    </row>
    <row r="18" spans="1:3" x14ac:dyDescent="0.2">
      <c r="A18" s="8">
        <v>16</v>
      </c>
      <c r="B18" s="257" t="s">
        <v>578</v>
      </c>
      <c r="C18" s="257" t="s">
        <v>736</v>
      </c>
    </row>
    <row r="19" spans="1:3" x14ac:dyDescent="0.2">
      <c r="A19" s="8">
        <v>17</v>
      </c>
      <c r="B19" s="257" t="s">
        <v>579</v>
      </c>
      <c r="C19" s="257" t="s">
        <v>737</v>
      </c>
    </row>
    <row r="20" spans="1:3" x14ac:dyDescent="0.2">
      <c r="A20" s="8">
        <v>18</v>
      </c>
      <c r="B20" s="257" t="s">
        <v>580</v>
      </c>
      <c r="C20" s="257" t="s">
        <v>738</v>
      </c>
    </row>
    <row r="21" spans="1:3" x14ac:dyDescent="0.2">
      <c r="A21" s="8">
        <v>19</v>
      </c>
      <c r="B21" s="257" t="s">
        <v>581</v>
      </c>
      <c r="C21" s="257" t="s">
        <v>739</v>
      </c>
    </row>
    <row r="22" spans="1:3" x14ac:dyDescent="0.2">
      <c r="A22" s="8">
        <v>20</v>
      </c>
      <c r="B22" s="257" t="s">
        <v>582</v>
      </c>
      <c r="C22" s="257" t="s">
        <v>740</v>
      </c>
    </row>
    <row r="23" spans="1:3" x14ac:dyDescent="0.2">
      <c r="A23" s="8">
        <v>21</v>
      </c>
      <c r="B23" s="257" t="s">
        <v>583</v>
      </c>
      <c r="C23" s="257" t="s">
        <v>854</v>
      </c>
    </row>
    <row r="24" spans="1:3" x14ac:dyDescent="0.2">
      <c r="A24" s="8">
        <v>22</v>
      </c>
      <c r="B24" s="257" t="s">
        <v>584</v>
      </c>
      <c r="C24" s="257" t="s">
        <v>866</v>
      </c>
    </row>
    <row r="25" spans="1:3" x14ac:dyDescent="0.2">
      <c r="A25" s="8">
        <v>23</v>
      </c>
      <c r="B25" s="257" t="s">
        <v>585</v>
      </c>
      <c r="C25" s="257" t="s">
        <v>867</v>
      </c>
    </row>
    <row r="26" spans="1:3" x14ac:dyDescent="0.2">
      <c r="A26" s="8">
        <v>24</v>
      </c>
      <c r="B26" s="257" t="s">
        <v>586</v>
      </c>
      <c r="C26" s="257" t="s">
        <v>741</v>
      </c>
    </row>
    <row r="27" spans="1:3" x14ac:dyDescent="0.2">
      <c r="A27" s="8">
        <v>25</v>
      </c>
      <c r="B27" s="257" t="s">
        <v>587</v>
      </c>
      <c r="C27" s="257" t="s">
        <v>742</v>
      </c>
    </row>
    <row r="28" spans="1:3" x14ac:dyDescent="0.2">
      <c r="A28" s="8">
        <v>26</v>
      </c>
      <c r="B28" s="257" t="s">
        <v>588</v>
      </c>
      <c r="C28" s="257" t="s">
        <v>743</v>
      </c>
    </row>
    <row r="29" spans="1:3" x14ac:dyDescent="0.2">
      <c r="A29" s="8">
        <v>27</v>
      </c>
      <c r="B29" s="257" t="s">
        <v>589</v>
      </c>
      <c r="C29" s="257" t="s">
        <v>590</v>
      </c>
    </row>
    <row r="30" spans="1:3" x14ac:dyDescent="0.2">
      <c r="A30" s="8">
        <v>28</v>
      </c>
      <c r="B30" s="257" t="s">
        <v>591</v>
      </c>
      <c r="C30" s="257" t="s">
        <v>592</v>
      </c>
    </row>
    <row r="31" spans="1:3" x14ac:dyDescent="0.2">
      <c r="A31" s="8">
        <v>29</v>
      </c>
      <c r="B31" s="257" t="s">
        <v>593</v>
      </c>
      <c r="C31" s="257" t="s">
        <v>594</v>
      </c>
    </row>
    <row r="32" spans="1:3" x14ac:dyDescent="0.2">
      <c r="A32" s="8">
        <v>30</v>
      </c>
      <c r="B32" s="257" t="s">
        <v>691</v>
      </c>
      <c r="C32" s="257" t="s">
        <v>690</v>
      </c>
    </row>
    <row r="33" spans="1:3" x14ac:dyDescent="0.2">
      <c r="A33" s="8">
        <v>31</v>
      </c>
      <c r="B33" s="298" t="s">
        <v>890</v>
      </c>
      <c r="C33" s="298" t="s">
        <v>891</v>
      </c>
    </row>
    <row r="34" spans="1:3" x14ac:dyDescent="0.2">
      <c r="A34" s="8">
        <v>32</v>
      </c>
      <c r="B34" s="257" t="s">
        <v>595</v>
      </c>
      <c r="C34" s="257" t="s">
        <v>596</v>
      </c>
    </row>
    <row r="35" spans="1:3" x14ac:dyDescent="0.2">
      <c r="A35" s="8">
        <v>33</v>
      </c>
      <c r="B35" s="257" t="s">
        <v>597</v>
      </c>
      <c r="C35" s="257" t="s">
        <v>596</v>
      </c>
    </row>
    <row r="36" spans="1:3" x14ac:dyDescent="0.2">
      <c r="A36" s="8">
        <v>34</v>
      </c>
      <c r="B36" s="257" t="s">
        <v>598</v>
      </c>
      <c r="C36" s="257" t="s">
        <v>599</v>
      </c>
    </row>
    <row r="37" spans="1:3" x14ac:dyDescent="0.2">
      <c r="A37" s="8">
        <v>35</v>
      </c>
      <c r="B37" s="257" t="s">
        <v>600</v>
      </c>
      <c r="C37" s="257" t="s">
        <v>601</v>
      </c>
    </row>
    <row r="38" spans="1:3" x14ac:dyDescent="0.2">
      <c r="A38" s="8">
        <v>36</v>
      </c>
      <c r="B38" s="257" t="s">
        <v>602</v>
      </c>
      <c r="C38" s="257" t="s">
        <v>603</v>
      </c>
    </row>
    <row r="39" spans="1:3" x14ac:dyDescent="0.2">
      <c r="A39" s="8">
        <v>37</v>
      </c>
      <c r="B39" s="257" t="s">
        <v>604</v>
      </c>
      <c r="C39" s="257" t="s">
        <v>605</v>
      </c>
    </row>
    <row r="40" spans="1:3" x14ac:dyDescent="0.2">
      <c r="A40" s="8">
        <v>38</v>
      </c>
      <c r="B40" s="257" t="s">
        <v>606</v>
      </c>
      <c r="C40" s="257" t="s">
        <v>607</v>
      </c>
    </row>
    <row r="41" spans="1:3" x14ac:dyDescent="0.2">
      <c r="A41" s="8">
        <v>39</v>
      </c>
      <c r="B41" s="257" t="s">
        <v>608</v>
      </c>
      <c r="C41" s="257" t="s">
        <v>609</v>
      </c>
    </row>
    <row r="42" spans="1:3" x14ac:dyDescent="0.2">
      <c r="A42" s="8">
        <v>40</v>
      </c>
      <c r="B42" s="257" t="s">
        <v>610</v>
      </c>
      <c r="C42" s="257" t="s">
        <v>611</v>
      </c>
    </row>
    <row r="43" spans="1:3" x14ac:dyDescent="0.2">
      <c r="A43" s="8">
        <v>41</v>
      </c>
      <c r="B43" s="257" t="s">
        <v>612</v>
      </c>
      <c r="C43" s="257" t="s">
        <v>744</v>
      </c>
    </row>
    <row r="44" spans="1:3" x14ac:dyDescent="0.2">
      <c r="A44" s="8">
        <v>42</v>
      </c>
      <c r="B44" s="257" t="s">
        <v>613</v>
      </c>
      <c r="C44" s="257" t="s">
        <v>614</v>
      </c>
    </row>
    <row r="45" spans="1:3" x14ac:dyDescent="0.2">
      <c r="A45" s="8">
        <v>43</v>
      </c>
      <c r="B45" s="257" t="s">
        <v>615</v>
      </c>
      <c r="C45" s="257" t="s">
        <v>616</v>
      </c>
    </row>
    <row r="46" spans="1:3" x14ac:dyDescent="0.2">
      <c r="A46" s="8">
        <v>44</v>
      </c>
      <c r="B46" s="257" t="s">
        <v>617</v>
      </c>
      <c r="C46" s="257" t="s">
        <v>618</v>
      </c>
    </row>
    <row r="47" spans="1:3" x14ac:dyDescent="0.2">
      <c r="A47" s="8">
        <v>45</v>
      </c>
      <c r="B47" s="257" t="s">
        <v>619</v>
      </c>
      <c r="C47" s="257" t="s">
        <v>620</v>
      </c>
    </row>
    <row r="48" spans="1:3" x14ac:dyDescent="0.2">
      <c r="A48" s="8">
        <v>46</v>
      </c>
      <c r="B48" s="257" t="s">
        <v>621</v>
      </c>
      <c r="C48" s="257" t="s">
        <v>622</v>
      </c>
    </row>
    <row r="49" spans="1:3" x14ac:dyDescent="0.2">
      <c r="A49" s="8">
        <v>47</v>
      </c>
      <c r="B49" s="257" t="s">
        <v>623</v>
      </c>
      <c r="C49" s="257" t="s">
        <v>745</v>
      </c>
    </row>
    <row r="50" spans="1:3" x14ac:dyDescent="0.2">
      <c r="A50" s="8">
        <v>48</v>
      </c>
      <c r="B50" s="257" t="s">
        <v>624</v>
      </c>
      <c r="C50" s="257" t="s">
        <v>746</v>
      </c>
    </row>
    <row r="51" spans="1:3" x14ac:dyDescent="0.2">
      <c r="A51" s="8">
        <v>49</v>
      </c>
      <c r="B51" s="257" t="s">
        <v>625</v>
      </c>
      <c r="C51" s="257" t="s">
        <v>626</v>
      </c>
    </row>
    <row r="52" spans="1:3" x14ac:dyDescent="0.2">
      <c r="A52" s="8">
        <v>50</v>
      </c>
      <c r="B52" s="257" t="s">
        <v>627</v>
      </c>
      <c r="C52" s="257" t="s">
        <v>628</v>
      </c>
    </row>
    <row r="53" spans="1:3" x14ac:dyDescent="0.2">
      <c r="A53" s="8">
        <v>51</v>
      </c>
      <c r="B53" s="257" t="s">
        <v>629</v>
      </c>
      <c r="C53" s="257" t="s">
        <v>698</v>
      </c>
    </row>
    <row r="54" spans="1:3" x14ac:dyDescent="0.2">
      <c r="A54" s="8">
        <v>52</v>
      </c>
      <c r="B54" s="257" t="s">
        <v>630</v>
      </c>
      <c r="C54" s="257" t="s">
        <v>699</v>
      </c>
    </row>
    <row r="55" spans="1:3" x14ac:dyDescent="0.2">
      <c r="A55" s="8">
        <v>53</v>
      </c>
      <c r="B55" s="257" t="s">
        <v>631</v>
      </c>
      <c r="C55" s="257" t="s">
        <v>700</v>
      </c>
    </row>
    <row r="56" spans="1:3" x14ac:dyDescent="0.2">
      <c r="A56" s="8">
        <v>54</v>
      </c>
      <c r="B56" s="257" t="s">
        <v>632</v>
      </c>
      <c r="C56" s="257" t="s">
        <v>701</v>
      </c>
    </row>
    <row r="57" spans="1:3" x14ac:dyDescent="0.2">
      <c r="A57" s="8">
        <v>55</v>
      </c>
      <c r="B57" s="257" t="s">
        <v>633</v>
      </c>
      <c r="C57" s="257" t="s">
        <v>702</v>
      </c>
    </row>
    <row r="58" spans="1:3" x14ac:dyDescent="0.2">
      <c r="A58" s="8">
        <v>56</v>
      </c>
      <c r="B58" s="257" t="s">
        <v>634</v>
      </c>
      <c r="C58" s="257" t="s">
        <v>703</v>
      </c>
    </row>
    <row r="59" spans="1:3" x14ac:dyDescent="0.2">
      <c r="A59" s="8">
        <v>57</v>
      </c>
      <c r="B59" s="257" t="s">
        <v>635</v>
      </c>
      <c r="C59" s="257" t="s">
        <v>704</v>
      </c>
    </row>
    <row r="60" spans="1:3" x14ac:dyDescent="0.2">
      <c r="A60" s="8">
        <v>58</v>
      </c>
      <c r="B60" s="257" t="s">
        <v>636</v>
      </c>
      <c r="C60" s="257" t="s">
        <v>705</v>
      </c>
    </row>
    <row r="61" spans="1:3" x14ac:dyDescent="0.2">
      <c r="A61" s="8">
        <v>59</v>
      </c>
      <c r="B61" s="257" t="s">
        <v>637</v>
      </c>
      <c r="C61" s="257" t="s">
        <v>706</v>
      </c>
    </row>
    <row r="62" spans="1:3" x14ac:dyDescent="0.2">
      <c r="A62" s="8">
        <v>60</v>
      </c>
      <c r="B62" s="257" t="s">
        <v>839</v>
      </c>
      <c r="C62" s="257" t="s">
        <v>846</v>
      </c>
    </row>
    <row r="63" spans="1:3" x14ac:dyDescent="0.2">
      <c r="A63" s="8">
        <v>61</v>
      </c>
      <c r="B63" s="257" t="s">
        <v>638</v>
      </c>
      <c r="C63" s="257" t="s">
        <v>848</v>
      </c>
    </row>
    <row r="64" spans="1:3" x14ac:dyDescent="0.2">
      <c r="A64" s="8">
        <v>62</v>
      </c>
      <c r="B64" s="282" t="s">
        <v>847</v>
      </c>
      <c r="C64" s="257" t="s">
        <v>840</v>
      </c>
    </row>
    <row r="65" spans="1:3" x14ac:dyDescent="0.2">
      <c r="A65" s="8">
        <v>63</v>
      </c>
      <c r="B65" s="257" t="s">
        <v>639</v>
      </c>
      <c r="C65" s="257" t="s">
        <v>707</v>
      </c>
    </row>
    <row r="66" spans="1:3" x14ac:dyDescent="0.2">
      <c r="A66" s="8">
        <v>64</v>
      </c>
      <c r="B66" s="257" t="s">
        <v>640</v>
      </c>
      <c r="C66" s="257" t="s">
        <v>708</v>
      </c>
    </row>
    <row r="67" spans="1:3" x14ac:dyDescent="0.2">
      <c r="A67" s="8">
        <v>65</v>
      </c>
      <c r="B67" s="275" t="s">
        <v>694</v>
      </c>
      <c r="C67" s="275" t="s">
        <v>747</v>
      </c>
    </row>
    <row r="68" spans="1:3" x14ac:dyDescent="0.2">
      <c r="A68" s="8">
        <v>66</v>
      </c>
      <c r="B68" s="275" t="s">
        <v>695</v>
      </c>
      <c r="C68" s="275" t="s">
        <v>735</v>
      </c>
    </row>
  </sheetData>
  <mergeCells count="1">
    <mergeCell ref="A1:D1"/>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view="pageBreakPreview" topLeftCell="A20" zoomScale="90" zoomScaleSheetLayoutView="90" workbookViewId="0">
      <selection activeCell="H12" sqref="H12:L33"/>
    </sheetView>
  </sheetViews>
  <sheetFormatPr defaultColWidth="9.140625" defaultRowHeight="12.75" x14ac:dyDescent="0.2"/>
  <cols>
    <col min="1" max="1" width="6" style="15" customWidth="1"/>
    <col min="2" max="2" width="12.85546875" style="15" customWidth="1"/>
    <col min="3" max="5" width="14.42578125" style="15" customWidth="1"/>
    <col min="6" max="6" width="14.5703125" style="15" customWidth="1"/>
    <col min="7" max="7" width="15.85546875" style="234" customWidth="1"/>
    <col min="8" max="8" width="12.42578125" style="15" customWidth="1"/>
    <col min="9" max="9" width="12.140625" style="15" customWidth="1"/>
    <col min="10" max="10" width="9" style="15" customWidth="1"/>
    <col min="11" max="11" width="12" style="15" customWidth="1"/>
    <col min="12" max="12" width="13.7109375" style="15" customWidth="1"/>
    <col min="13" max="13" width="9.140625" style="15" hidden="1" customWidth="1"/>
    <col min="14" max="16384" width="9.140625" style="15"/>
  </cols>
  <sheetData>
    <row r="1" spans="1:19" customFormat="1" ht="15" x14ac:dyDescent="0.2">
      <c r="D1" s="31"/>
      <c r="E1" s="31"/>
      <c r="F1" s="31"/>
      <c r="G1" s="386"/>
      <c r="H1" s="31"/>
      <c r="I1" s="31"/>
      <c r="J1" s="31"/>
      <c r="K1" s="31"/>
      <c r="L1" s="903" t="s">
        <v>74</v>
      </c>
      <c r="M1" s="903"/>
      <c r="N1" s="903"/>
      <c r="O1" s="38"/>
      <c r="P1" s="38"/>
    </row>
    <row r="2" spans="1:19" customFormat="1" ht="15" x14ac:dyDescent="0.2">
      <c r="A2" s="874" t="s">
        <v>0</v>
      </c>
      <c r="B2" s="874"/>
      <c r="C2" s="874"/>
      <c r="D2" s="874"/>
      <c r="E2" s="874"/>
      <c r="F2" s="874"/>
      <c r="G2" s="874"/>
      <c r="H2" s="874"/>
      <c r="I2" s="874"/>
      <c r="J2" s="874"/>
      <c r="K2" s="874"/>
      <c r="L2" s="874"/>
      <c r="M2" s="40"/>
      <c r="N2" s="40"/>
      <c r="O2" s="40"/>
      <c r="P2" s="40"/>
    </row>
    <row r="3" spans="1:19" customFormat="1" ht="20.25" x14ac:dyDescent="0.3">
      <c r="A3" s="917" t="s">
        <v>709</v>
      </c>
      <c r="B3" s="917"/>
      <c r="C3" s="917"/>
      <c r="D3" s="917"/>
      <c r="E3" s="917"/>
      <c r="F3" s="917"/>
      <c r="G3" s="917"/>
      <c r="H3" s="917"/>
      <c r="I3" s="917"/>
      <c r="J3" s="917"/>
      <c r="K3" s="917"/>
      <c r="L3" s="917"/>
      <c r="M3" s="39"/>
      <c r="N3" s="39"/>
      <c r="O3" s="39"/>
      <c r="P3" s="39"/>
    </row>
    <row r="4" spans="1:19" customFormat="1" ht="10.5" customHeight="1" x14ac:dyDescent="0.2">
      <c r="G4" s="250"/>
    </row>
    <row r="5" spans="1:19" ht="19.5" customHeight="1" x14ac:dyDescent="0.25">
      <c r="A5" s="876" t="s">
        <v>764</v>
      </c>
      <c r="B5" s="876"/>
      <c r="C5" s="876"/>
      <c r="D5" s="876"/>
      <c r="E5" s="876"/>
      <c r="F5" s="876"/>
      <c r="G5" s="876"/>
      <c r="H5" s="876"/>
      <c r="I5" s="876"/>
      <c r="J5" s="876"/>
      <c r="K5" s="876"/>
      <c r="L5" s="876"/>
    </row>
    <row r="6" spans="1:19" x14ac:dyDescent="0.2">
      <c r="A6" s="21"/>
      <c r="B6" s="21"/>
      <c r="C6" s="21"/>
      <c r="D6" s="21"/>
      <c r="E6" s="21"/>
      <c r="F6" s="21"/>
      <c r="G6" s="387"/>
      <c r="H6" s="21"/>
      <c r="I6" s="21"/>
      <c r="J6" s="21"/>
      <c r="K6" s="21"/>
      <c r="L6" s="21"/>
    </row>
    <row r="7" spans="1:19" x14ac:dyDescent="0.2">
      <c r="A7" s="858" t="s">
        <v>165</v>
      </c>
      <c r="B7" s="858"/>
      <c r="F7" s="904" t="s">
        <v>20</v>
      </c>
      <c r="G7" s="904"/>
      <c r="H7" s="904"/>
      <c r="I7" s="904"/>
      <c r="J7" s="904"/>
      <c r="K7" s="904"/>
      <c r="L7" s="904"/>
    </row>
    <row r="8" spans="1:19" x14ac:dyDescent="0.2">
      <c r="A8" s="14"/>
      <c r="F8" s="16"/>
      <c r="G8" s="389"/>
      <c r="H8" s="91"/>
      <c r="I8" s="856" t="s">
        <v>789</v>
      </c>
      <c r="J8" s="856"/>
      <c r="K8" s="856"/>
      <c r="L8" s="856"/>
    </row>
    <row r="9" spans="1:19" s="14" customFormat="1" x14ac:dyDescent="0.2">
      <c r="A9" s="873" t="s">
        <v>2</v>
      </c>
      <c r="B9" s="873" t="s">
        <v>3</v>
      </c>
      <c r="C9" s="905" t="s">
        <v>21</v>
      </c>
      <c r="D9" s="906"/>
      <c r="E9" s="906"/>
      <c r="F9" s="906"/>
      <c r="G9" s="906"/>
      <c r="H9" s="905" t="s">
        <v>44</v>
      </c>
      <c r="I9" s="906"/>
      <c r="J9" s="906"/>
      <c r="K9" s="906"/>
      <c r="L9" s="906"/>
      <c r="R9" s="25"/>
      <c r="S9" s="26"/>
    </row>
    <row r="10" spans="1:19" s="14" customFormat="1" ht="77.45" customHeight="1" x14ac:dyDescent="0.2">
      <c r="A10" s="873"/>
      <c r="B10" s="873"/>
      <c r="C10" s="5" t="s">
        <v>763</v>
      </c>
      <c r="D10" s="5" t="s">
        <v>796</v>
      </c>
      <c r="E10" s="5" t="s">
        <v>72</v>
      </c>
      <c r="F10" s="5" t="s">
        <v>73</v>
      </c>
      <c r="G10" s="379" t="s">
        <v>670</v>
      </c>
      <c r="H10" s="5" t="s">
        <v>763</v>
      </c>
      <c r="I10" s="5" t="s">
        <v>796</v>
      </c>
      <c r="J10" s="5" t="s">
        <v>72</v>
      </c>
      <c r="K10" s="5" t="s">
        <v>73</v>
      </c>
      <c r="L10" s="5" t="s">
        <v>671</v>
      </c>
    </row>
    <row r="11" spans="1:19" s="14" customFormat="1" x14ac:dyDescent="0.2">
      <c r="A11" s="5">
        <v>1</v>
      </c>
      <c r="B11" s="5">
        <v>2</v>
      </c>
      <c r="C11" s="5">
        <v>3</v>
      </c>
      <c r="D11" s="5">
        <v>4</v>
      </c>
      <c r="E11" s="5">
        <v>5</v>
      </c>
      <c r="F11" s="5">
        <v>6</v>
      </c>
      <c r="G11" s="379">
        <v>7</v>
      </c>
      <c r="H11" s="5">
        <v>8</v>
      </c>
      <c r="I11" s="5">
        <v>9</v>
      </c>
      <c r="J11" s="5">
        <v>10</v>
      </c>
      <c r="K11" s="5">
        <v>11</v>
      </c>
      <c r="L11" s="5">
        <v>12</v>
      </c>
    </row>
    <row r="12" spans="1:19" ht="20.45" customHeight="1" x14ac:dyDescent="0.2">
      <c r="A12" s="543">
        <v>1</v>
      </c>
      <c r="B12" s="314" t="s">
        <v>893</v>
      </c>
      <c r="C12" s="330">
        <v>529.68299999999999</v>
      </c>
      <c r="D12" s="331">
        <v>24.161539999999974</v>
      </c>
      <c r="E12" s="633">
        <v>523.46460000000002</v>
      </c>
      <c r="F12" s="329">
        <v>429.78994999999998</v>
      </c>
      <c r="G12" s="390">
        <f>D12+E12-F12</f>
        <v>117.83618999999999</v>
      </c>
      <c r="H12" s="908" t="s">
        <v>903</v>
      </c>
      <c r="I12" s="909"/>
      <c r="J12" s="909"/>
      <c r="K12" s="909"/>
      <c r="L12" s="910"/>
    </row>
    <row r="13" spans="1:19" ht="20.45" customHeight="1" x14ac:dyDescent="0.2">
      <c r="A13" s="543">
        <v>2</v>
      </c>
      <c r="B13" s="314" t="s">
        <v>894</v>
      </c>
      <c r="C13" s="330">
        <v>141.20699999999999</v>
      </c>
      <c r="D13" s="331">
        <v>12.103700000000003</v>
      </c>
      <c r="E13" s="633">
        <v>144.49630000000002</v>
      </c>
      <c r="F13" s="329">
        <v>118.70529999999999</v>
      </c>
      <c r="G13" s="390">
        <f t="shared" ref="G13:G33" si="0">D13+E13-F13</f>
        <v>37.894700000000029</v>
      </c>
      <c r="H13" s="911"/>
      <c r="I13" s="912"/>
      <c r="J13" s="912"/>
      <c r="K13" s="912"/>
      <c r="L13" s="913"/>
    </row>
    <row r="14" spans="1:19" ht="20.45" customHeight="1" x14ac:dyDescent="0.2">
      <c r="A14" s="658">
        <v>3</v>
      </c>
      <c r="B14" s="314" t="s">
        <v>895</v>
      </c>
      <c r="C14" s="330">
        <v>531.79499999999996</v>
      </c>
      <c r="D14" s="331">
        <v>0.77804000000007534</v>
      </c>
      <c r="E14" s="633">
        <v>559.43290000000002</v>
      </c>
      <c r="F14" s="329">
        <v>438.45630000000006</v>
      </c>
      <c r="G14" s="390">
        <f t="shared" si="0"/>
        <v>121.75463999999999</v>
      </c>
      <c r="H14" s="911"/>
      <c r="I14" s="912"/>
      <c r="J14" s="912"/>
      <c r="K14" s="912"/>
      <c r="L14" s="913"/>
    </row>
    <row r="15" spans="1:19" ht="20.45" customHeight="1" x14ac:dyDescent="0.2">
      <c r="A15" s="658">
        <v>4</v>
      </c>
      <c r="B15" s="314" t="s">
        <v>896</v>
      </c>
      <c r="C15" s="330">
        <v>646.04100000000005</v>
      </c>
      <c r="D15" s="331">
        <v>33.670829999999938</v>
      </c>
      <c r="E15" s="633">
        <v>429.14229999999998</v>
      </c>
      <c r="F15" s="329">
        <v>383.99009999999998</v>
      </c>
      <c r="G15" s="390">
        <f t="shared" si="0"/>
        <v>78.823029999999903</v>
      </c>
      <c r="H15" s="911"/>
      <c r="I15" s="912"/>
      <c r="J15" s="912"/>
      <c r="K15" s="912"/>
      <c r="L15" s="913"/>
    </row>
    <row r="16" spans="1:19" ht="20.45" customHeight="1" x14ac:dyDescent="0.2">
      <c r="A16" s="658">
        <v>5</v>
      </c>
      <c r="B16" s="314" t="s">
        <v>897</v>
      </c>
      <c r="C16" s="330">
        <v>425.20499999999998</v>
      </c>
      <c r="D16" s="331">
        <v>49.705700000000022</v>
      </c>
      <c r="E16" s="633">
        <v>383.21440000000001</v>
      </c>
      <c r="F16" s="329">
        <v>281.57040000000001</v>
      </c>
      <c r="G16" s="390">
        <f t="shared" si="0"/>
        <v>151.34970000000004</v>
      </c>
      <c r="H16" s="911"/>
      <c r="I16" s="912"/>
      <c r="J16" s="912"/>
      <c r="K16" s="912"/>
      <c r="L16" s="913"/>
    </row>
    <row r="17" spans="1:12" ht="20.45" customHeight="1" x14ac:dyDescent="0.2">
      <c r="A17" s="658">
        <v>6</v>
      </c>
      <c r="B17" s="314" t="s">
        <v>898</v>
      </c>
      <c r="C17" s="330">
        <v>503.21699999999998</v>
      </c>
      <c r="D17" s="331">
        <v>105.35304999999997</v>
      </c>
      <c r="E17" s="633">
        <v>330.58300000000003</v>
      </c>
      <c r="F17" s="329">
        <v>312.84390000000002</v>
      </c>
      <c r="G17" s="390">
        <f t="shared" si="0"/>
        <v>123.09215</v>
      </c>
      <c r="H17" s="911"/>
      <c r="I17" s="912"/>
      <c r="J17" s="912"/>
      <c r="K17" s="912"/>
      <c r="L17" s="913"/>
    </row>
    <row r="18" spans="1:12" ht="20.45" customHeight="1" x14ac:dyDescent="0.2">
      <c r="A18" s="658">
        <v>7</v>
      </c>
      <c r="B18" s="314" t="s">
        <v>899</v>
      </c>
      <c r="C18" s="330">
        <v>401.74200000000002</v>
      </c>
      <c r="D18" s="331">
        <v>41.836000000000027</v>
      </c>
      <c r="E18" s="633">
        <v>295.11220000000003</v>
      </c>
      <c r="F18" s="329">
        <v>226.9254</v>
      </c>
      <c r="G18" s="390">
        <f t="shared" si="0"/>
        <v>110.02280000000005</v>
      </c>
      <c r="H18" s="911"/>
      <c r="I18" s="912"/>
      <c r="J18" s="912"/>
      <c r="K18" s="912"/>
      <c r="L18" s="913"/>
    </row>
    <row r="19" spans="1:12" ht="20.45" customHeight="1" x14ac:dyDescent="0.2">
      <c r="A19" s="658">
        <v>8</v>
      </c>
      <c r="B19" s="314" t="s">
        <v>900</v>
      </c>
      <c r="C19" s="330">
        <v>252.285</v>
      </c>
      <c r="D19" s="331">
        <v>-11.420839999999952</v>
      </c>
      <c r="E19" s="633">
        <v>265.94695000000002</v>
      </c>
      <c r="F19" s="329">
        <v>168.65459999999999</v>
      </c>
      <c r="G19" s="390">
        <f t="shared" si="0"/>
        <v>85.871510000000086</v>
      </c>
      <c r="H19" s="911"/>
      <c r="I19" s="912"/>
      <c r="J19" s="912"/>
      <c r="K19" s="912"/>
      <c r="L19" s="913"/>
    </row>
    <row r="20" spans="1:12" ht="20.45" customHeight="1" x14ac:dyDescent="0.2">
      <c r="A20" s="658">
        <v>9</v>
      </c>
      <c r="B20" s="314" t="s">
        <v>901</v>
      </c>
      <c r="C20" s="330">
        <v>557.10599999999999</v>
      </c>
      <c r="D20" s="331">
        <v>-125.17170000000002</v>
      </c>
      <c r="E20" s="633">
        <v>623.26818000000003</v>
      </c>
      <c r="F20" s="329">
        <v>559.80258000000003</v>
      </c>
      <c r="G20" s="390">
        <f t="shared" si="0"/>
        <v>-61.706099999999992</v>
      </c>
      <c r="H20" s="911"/>
      <c r="I20" s="912"/>
      <c r="J20" s="912"/>
      <c r="K20" s="912"/>
      <c r="L20" s="913"/>
    </row>
    <row r="21" spans="1:12" ht="20.45" customHeight="1" x14ac:dyDescent="0.2">
      <c r="A21" s="658">
        <v>10</v>
      </c>
      <c r="B21" s="314" t="s">
        <v>902</v>
      </c>
      <c r="C21" s="330">
        <v>596.80499999999995</v>
      </c>
      <c r="D21" s="331">
        <v>24.25244000000005</v>
      </c>
      <c r="E21" s="633">
        <v>636.59019999999998</v>
      </c>
      <c r="F21" s="329">
        <v>479.79659999999996</v>
      </c>
      <c r="G21" s="390">
        <f t="shared" si="0"/>
        <v>181.04604000000012</v>
      </c>
      <c r="H21" s="911"/>
      <c r="I21" s="912"/>
      <c r="J21" s="912"/>
      <c r="K21" s="912"/>
      <c r="L21" s="913"/>
    </row>
    <row r="22" spans="1:12" s="449" customFormat="1" ht="20.45" customHeight="1" x14ac:dyDescent="0.2">
      <c r="A22" s="658">
        <v>11</v>
      </c>
      <c r="B22" s="314" t="s">
        <v>938</v>
      </c>
      <c r="C22" s="330">
        <v>165.62700000000001</v>
      </c>
      <c r="D22" s="330">
        <v>-12.345600000000005</v>
      </c>
      <c r="E22" s="330">
        <v>169.69</v>
      </c>
      <c r="F22" s="330">
        <v>128.30765</v>
      </c>
      <c r="G22" s="390">
        <f t="shared" si="0"/>
        <v>29.036750000000012</v>
      </c>
      <c r="H22" s="911"/>
      <c r="I22" s="912"/>
      <c r="J22" s="912"/>
      <c r="K22" s="912"/>
      <c r="L22" s="913"/>
    </row>
    <row r="23" spans="1:12" s="449" customFormat="1" ht="20.45" customHeight="1" x14ac:dyDescent="0.2">
      <c r="A23" s="658">
        <v>12</v>
      </c>
      <c r="B23" s="314" t="s">
        <v>939</v>
      </c>
      <c r="C23" s="330">
        <v>181.03800000000001</v>
      </c>
      <c r="D23" s="330">
        <v>7.4976999999999947</v>
      </c>
      <c r="E23" s="330">
        <v>177.68</v>
      </c>
      <c r="F23" s="330">
        <v>69.873750000000001</v>
      </c>
      <c r="G23" s="390">
        <f t="shared" si="0"/>
        <v>115.30395000000001</v>
      </c>
      <c r="H23" s="911"/>
      <c r="I23" s="912"/>
      <c r="J23" s="912"/>
      <c r="K23" s="912"/>
      <c r="L23" s="913"/>
    </row>
    <row r="24" spans="1:12" s="449" customFormat="1" ht="20.45" customHeight="1" x14ac:dyDescent="0.2">
      <c r="A24" s="658">
        <v>13</v>
      </c>
      <c r="B24" s="314" t="s">
        <v>940</v>
      </c>
      <c r="C24" s="330">
        <v>498.96</v>
      </c>
      <c r="D24" s="330">
        <v>-63.37639999999999</v>
      </c>
      <c r="E24" s="330">
        <v>482.12</v>
      </c>
      <c r="F24" s="330">
        <v>345.93420000000003</v>
      </c>
      <c r="G24" s="390">
        <f t="shared" si="0"/>
        <v>72.809399999999982</v>
      </c>
      <c r="H24" s="911"/>
      <c r="I24" s="912"/>
      <c r="J24" s="912"/>
      <c r="K24" s="912"/>
      <c r="L24" s="913"/>
    </row>
    <row r="25" spans="1:12" s="449" customFormat="1" ht="20.45" customHeight="1" x14ac:dyDescent="0.2">
      <c r="A25" s="658">
        <v>14</v>
      </c>
      <c r="B25" s="314" t="s">
        <v>941</v>
      </c>
      <c r="C25" s="330">
        <v>562.35299999999995</v>
      </c>
      <c r="D25" s="330">
        <v>18.985300000000024</v>
      </c>
      <c r="E25" s="330">
        <v>329.28</v>
      </c>
      <c r="F25" s="330">
        <v>219.82680000000002</v>
      </c>
      <c r="G25" s="390">
        <f t="shared" si="0"/>
        <v>128.4385</v>
      </c>
      <c r="H25" s="911"/>
      <c r="I25" s="912"/>
      <c r="J25" s="912"/>
      <c r="K25" s="912"/>
      <c r="L25" s="913"/>
    </row>
    <row r="26" spans="1:12" s="449" customFormat="1" ht="20.45" customHeight="1" x14ac:dyDescent="0.2">
      <c r="A26" s="658">
        <v>15</v>
      </c>
      <c r="B26" s="314" t="s">
        <v>942</v>
      </c>
      <c r="C26" s="330">
        <v>267.36599999999999</v>
      </c>
      <c r="D26" s="330">
        <v>-25.886600000000001</v>
      </c>
      <c r="E26" s="330">
        <v>182.16000000000003</v>
      </c>
      <c r="F26" s="330">
        <v>114.54015</v>
      </c>
      <c r="G26" s="390">
        <f t="shared" si="0"/>
        <v>41.733250000000041</v>
      </c>
      <c r="H26" s="911"/>
      <c r="I26" s="912"/>
      <c r="J26" s="912"/>
      <c r="K26" s="912"/>
      <c r="L26" s="913"/>
    </row>
    <row r="27" spans="1:12" s="449" customFormat="1" ht="20.45" customHeight="1" x14ac:dyDescent="0.2">
      <c r="A27" s="658">
        <v>16</v>
      </c>
      <c r="B27" s="314" t="s">
        <v>943</v>
      </c>
      <c r="C27" s="330">
        <v>257.07</v>
      </c>
      <c r="D27" s="330">
        <v>-6.9254999999999995</v>
      </c>
      <c r="E27" s="330">
        <v>275.86</v>
      </c>
      <c r="F27" s="330">
        <v>180.01485</v>
      </c>
      <c r="G27" s="390">
        <f t="shared" si="0"/>
        <v>88.919650000000019</v>
      </c>
      <c r="H27" s="911"/>
      <c r="I27" s="912"/>
      <c r="J27" s="912"/>
      <c r="K27" s="912"/>
      <c r="L27" s="913"/>
    </row>
    <row r="28" spans="1:12" s="449" customFormat="1" ht="20.45" customHeight="1" x14ac:dyDescent="0.2">
      <c r="A28" s="658">
        <v>17</v>
      </c>
      <c r="B28" s="314" t="s">
        <v>944</v>
      </c>
      <c r="C28" s="330">
        <v>148.10400000000001</v>
      </c>
      <c r="D28" s="330">
        <v>35.364699999999999</v>
      </c>
      <c r="E28" s="330">
        <v>154.19</v>
      </c>
      <c r="F28" s="330">
        <v>64.712700000000012</v>
      </c>
      <c r="G28" s="390">
        <f t="shared" si="0"/>
        <v>124.84199999999998</v>
      </c>
      <c r="H28" s="911"/>
      <c r="I28" s="912"/>
      <c r="J28" s="912"/>
      <c r="K28" s="912"/>
      <c r="L28" s="913"/>
    </row>
    <row r="29" spans="1:12" s="449" customFormat="1" ht="20.45" customHeight="1" x14ac:dyDescent="0.2">
      <c r="A29" s="658">
        <v>18</v>
      </c>
      <c r="B29" s="314" t="s">
        <v>945</v>
      </c>
      <c r="C29" s="330">
        <v>654.62099999999998</v>
      </c>
      <c r="D29" s="330">
        <v>40.314300000000117</v>
      </c>
      <c r="E29" s="330">
        <v>464.4</v>
      </c>
      <c r="F29" s="330">
        <v>406.17149999999998</v>
      </c>
      <c r="G29" s="390">
        <f t="shared" si="0"/>
        <v>98.542800000000113</v>
      </c>
      <c r="H29" s="911"/>
      <c r="I29" s="912"/>
      <c r="J29" s="912"/>
      <c r="K29" s="912"/>
      <c r="L29" s="913"/>
    </row>
    <row r="30" spans="1:12" s="449" customFormat="1" ht="20.45" customHeight="1" x14ac:dyDescent="0.2">
      <c r="A30" s="658">
        <v>19</v>
      </c>
      <c r="B30" s="314" t="s">
        <v>946</v>
      </c>
      <c r="C30" s="330">
        <v>324.06</v>
      </c>
      <c r="D30" s="330">
        <v>13.393100000000004</v>
      </c>
      <c r="E30" s="330">
        <v>213.51</v>
      </c>
      <c r="F30" s="330">
        <v>214.94114999999999</v>
      </c>
      <c r="G30" s="390">
        <f t="shared" si="0"/>
        <v>11.961950000000002</v>
      </c>
      <c r="H30" s="911"/>
      <c r="I30" s="912"/>
      <c r="J30" s="912"/>
      <c r="K30" s="912"/>
      <c r="L30" s="913"/>
    </row>
    <row r="31" spans="1:12" s="449" customFormat="1" ht="20.45" customHeight="1" x14ac:dyDescent="0.2">
      <c r="A31" s="658">
        <v>20</v>
      </c>
      <c r="B31" s="314" t="s">
        <v>947</v>
      </c>
      <c r="C31" s="330">
        <v>729.43200000000002</v>
      </c>
      <c r="D31" s="330">
        <v>128.48939999999999</v>
      </c>
      <c r="E31" s="330">
        <v>346.75</v>
      </c>
      <c r="F31" s="330">
        <v>316.35194999999999</v>
      </c>
      <c r="G31" s="390">
        <f t="shared" si="0"/>
        <v>158.88745</v>
      </c>
      <c r="H31" s="911"/>
      <c r="I31" s="912"/>
      <c r="J31" s="912"/>
      <c r="K31" s="912"/>
      <c r="L31" s="913"/>
    </row>
    <row r="32" spans="1:12" s="449" customFormat="1" ht="20.45" customHeight="1" x14ac:dyDescent="0.2">
      <c r="A32" s="658">
        <v>21</v>
      </c>
      <c r="B32" s="314" t="s">
        <v>948</v>
      </c>
      <c r="C32" s="330">
        <v>49.433999999999997</v>
      </c>
      <c r="D32" s="330">
        <v>18.568299999999994</v>
      </c>
      <c r="E32" s="330">
        <v>72.81</v>
      </c>
      <c r="F32" s="330">
        <v>39.84225</v>
      </c>
      <c r="G32" s="390">
        <f t="shared" si="0"/>
        <v>51.536049999999996</v>
      </c>
      <c r="H32" s="911"/>
      <c r="I32" s="912"/>
      <c r="J32" s="912"/>
      <c r="K32" s="912"/>
      <c r="L32" s="913"/>
    </row>
    <row r="33" spans="1:13" s="449" customFormat="1" ht="20.45" customHeight="1" x14ac:dyDescent="0.2">
      <c r="A33" s="658">
        <v>22</v>
      </c>
      <c r="B33" s="314" t="s">
        <v>949</v>
      </c>
      <c r="C33" s="330">
        <v>100.881</v>
      </c>
      <c r="D33" s="330">
        <v>80.780299999999997</v>
      </c>
      <c r="E33" s="330">
        <v>88.07</v>
      </c>
      <c r="F33" s="330">
        <v>94.649999999999991</v>
      </c>
      <c r="G33" s="390">
        <f t="shared" si="0"/>
        <v>74.200300000000013</v>
      </c>
      <c r="H33" s="914"/>
      <c r="I33" s="915"/>
      <c r="J33" s="915"/>
      <c r="K33" s="915"/>
      <c r="L33" s="916"/>
    </row>
    <row r="34" spans="1:13" s="449" customFormat="1" ht="20.45" customHeight="1" x14ac:dyDescent="0.25">
      <c r="A34" s="313"/>
      <c r="B34" s="547" t="s">
        <v>950</v>
      </c>
      <c r="C34" s="514">
        <f>SUM(C12:C33)</f>
        <v>8524.0319999999992</v>
      </c>
      <c r="D34" s="514">
        <f t="shared" ref="D34:G34" si="1">SUM(D12:D33)</f>
        <v>390.12776000000031</v>
      </c>
      <c r="E34" s="514">
        <f t="shared" si="1"/>
        <v>7147.771029999999</v>
      </c>
      <c r="F34" s="514">
        <f t="shared" si="1"/>
        <v>5595.70208</v>
      </c>
      <c r="G34" s="514">
        <f t="shared" si="1"/>
        <v>1942.1967100000002</v>
      </c>
      <c r="H34" s="371"/>
      <c r="I34" s="371"/>
      <c r="J34" s="371"/>
      <c r="K34" s="371"/>
      <c r="L34" s="371"/>
    </row>
    <row r="35" spans="1:13" x14ac:dyDescent="0.2">
      <c r="A35" s="19" t="s">
        <v>669</v>
      </c>
      <c r="B35" s="20"/>
      <c r="C35" s="20"/>
      <c r="D35" s="20"/>
      <c r="E35" s="20"/>
      <c r="F35" s="20"/>
      <c r="G35" s="235"/>
      <c r="H35" s="20"/>
      <c r="I35" s="20"/>
      <c r="J35" s="20"/>
      <c r="K35" s="20"/>
      <c r="L35" s="20"/>
    </row>
    <row r="36" spans="1:13" ht="15.75" customHeight="1" x14ac:dyDescent="0.2">
      <c r="A36" s="14"/>
      <c r="B36" s="14"/>
      <c r="C36" s="14"/>
      <c r="D36" s="14"/>
      <c r="E36" s="14"/>
      <c r="F36" s="14"/>
      <c r="G36" s="238"/>
      <c r="H36" s="14"/>
      <c r="I36" s="14"/>
      <c r="J36" s="14"/>
      <c r="K36" s="14"/>
      <c r="L36" s="14"/>
    </row>
    <row r="37" spans="1:13" ht="15.75" customHeight="1" x14ac:dyDescent="0.2">
      <c r="A37" s="14"/>
      <c r="B37" s="14"/>
      <c r="C37" s="14"/>
      <c r="D37" s="14"/>
      <c r="E37" s="14"/>
      <c r="F37" s="14"/>
      <c r="G37" s="238"/>
      <c r="H37" s="14"/>
      <c r="I37" s="14"/>
      <c r="J37" s="14"/>
      <c r="K37" s="14"/>
      <c r="L37" s="14"/>
    </row>
    <row r="38" spans="1:13" ht="14.25" customHeight="1" x14ac:dyDescent="0.2">
      <c r="A38" s="885" t="s">
        <v>12</v>
      </c>
      <c r="B38" s="885"/>
      <c r="C38" s="885"/>
      <c r="D38" s="885"/>
      <c r="E38" s="885"/>
      <c r="F38" s="885"/>
      <c r="G38" s="885"/>
      <c r="H38" s="885"/>
      <c r="I38" s="885"/>
      <c r="J38" s="885"/>
      <c r="K38" s="885"/>
      <c r="L38" s="885"/>
    </row>
    <row r="39" spans="1:13" x14ac:dyDescent="0.2">
      <c r="A39" s="885" t="s">
        <v>13</v>
      </c>
      <c r="B39" s="885"/>
      <c r="C39" s="885"/>
      <c r="D39" s="885"/>
      <c r="E39" s="885"/>
      <c r="F39" s="885"/>
      <c r="G39" s="885"/>
      <c r="H39" s="885"/>
      <c r="I39" s="885"/>
      <c r="J39" s="885"/>
      <c r="K39" s="885"/>
      <c r="L39" s="885"/>
    </row>
    <row r="40" spans="1:13" x14ac:dyDescent="0.2">
      <c r="A40" s="885" t="s">
        <v>19</v>
      </c>
      <c r="B40" s="885"/>
      <c r="C40" s="885"/>
      <c r="D40" s="885"/>
      <c r="E40" s="885"/>
      <c r="F40" s="885"/>
      <c r="G40" s="885"/>
      <c r="H40" s="885"/>
      <c r="I40" s="885"/>
      <c r="J40" s="885"/>
      <c r="K40" s="885"/>
      <c r="L40" s="885"/>
    </row>
    <row r="41" spans="1:13" x14ac:dyDescent="0.2">
      <c r="A41" s="14" t="s">
        <v>22</v>
      </c>
      <c r="B41" s="14"/>
      <c r="C41" s="14"/>
      <c r="D41" s="14"/>
      <c r="E41" s="14"/>
      <c r="F41" s="14"/>
      <c r="J41" s="858" t="s">
        <v>86</v>
      </c>
      <c r="K41" s="858"/>
      <c r="L41" s="858"/>
      <c r="M41" s="858"/>
    </row>
    <row r="42" spans="1:13" x14ac:dyDescent="0.2">
      <c r="A42" s="14"/>
    </row>
    <row r="43" spans="1:13" x14ac:dyDescent="0.2">
      <c r="A43" s="877"/>
      <c r="B43" s="877"/>
      <c r="C43" s="877"/>
      <c r="D43" s="877"/>
      <c r="E43" s="877"/>
      <c r="F43" s="877"/>
      <c r="G43" s="877"/>
      <c r="H43" s="877"/>
      <c r="I43" s="877"/>
      <c r="J43" s="877"/>
      <c r="K43" s="877"/>
      <c r="L43" s="877"/>
    </row>
  </sheetData>
  <mergeCells count="17">
    <mergeCell ref="F7:L7"/>
    <mergeCell ref="A7:B7"/>
    <mergeCell ref="L1:N1"/>
    <mergeCell ref="A2:L2"/>
    <mergeCell ref="A3:L3"/>
    <mergeCell ref="A5:L5"/>
    <mergeCell ref="I8:L8"/>
    <mergeCell ref="A40:L40"/>
    <mergeCell ref="A43:L43"/>
    <mergeCell ref="A9:A10"/>
    <mergeCell ref="B9:B10"/>
    <mergeCell ref="C9:G9"/>
    <mergeCell ref="H9:L9"/>
    <mergeCell ref="A38:L38"/>
    <mergeCell ref="A39:L39"/>
    <mergeCell ref="J41:M41"/>
    <mergeCell ref="H12:L33"/>
  </mergeCells>
  <phoneticPr fontId="0" type="noConversion"/>
  <printOptions horizontalCentered="1"/>
  <pageMargins left="0.70866141732283472" right="0.70866141732283472" top="0.23622047244094491" bottom="0" header="0.31496062992125984" footer="0.31496062992125984"/>
  <pageSetup paperSize="9" scale="73" orientation="landscape" r:id="rId1"/>
  <rowBreaks count="1" manualBreakCount="1">
    <brk id="4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1"/>
  <sheetViews>
    <sheetView view="pageBreakPreview" topLeftCell="A16" zoomScale="95" zoomScaleNormal="85" zoomScaleSheetLayoutView="95" workbookViewId="0">
      <selection activeCell="I47" sqref="I47"/>
    </sheetView>
  </sheetViews>
  <sheetFormatPr defaultColWidth="9.140625" defaultRowHeight="12.75" x14ac:dyDescent="0.2"/>
  <cols>
    <col min="1" max="1" width="5.7109375" style="127" customWidth="1"/>
    <col min="2" max="2" width="12.42578125" style="127" customWidth="1"/>
    <col min="3" max="3" width="13" style="127" customWidth="1"/>
    <col min="4" max="4" width="12" style="127" customWidth="1"/>
    <col min="5" max="5" width="12.42578125" style="127" customWidth="1"/>
    <col min="6" max="6" width="12.42578125" style="127" hidden="1" customWidth="1"/>
    <col min="7" max="7" width="12.7109375" style="127" customWidth="1"/>
    <col min="8" max="8" width="13.140625" style="127" customWidth="1"/>
    <col min="9" max="9" width="12.7109375" style="127" customWidth="1"/>
    <col min="10" max="10" width="12.140625" style="127" customWidth="1"/>
    <col min="11" max="11" width="12.140625" style="232" customWidth="1"/>
    <col min="12" max="12" width="16.5703125" style="127" customWidth="1"/>
    <col min="13" max="13" width="13.140625" style="127" customWidth="1"/>
    <col min="14" max="14" width="12.7109375" style="127" customWidth="1"/>
    <col min="15" max="16384" width="9.140625" style="127"/>
  </cols>
  <sheetData>
    <row r="1" spans="1:16" x14ac:dyDescent="0.2">
      <c r="L1" s="878" t="s">
        <v>211</v>
      </c>
      <c r="M1" s="878"/>
      <c r="N1" s="878"/>
    </row>
    <row r="2" spans="1:16" ht="12.75" customHeight="1" x14ac:dyDescent="0.2"/>
    <row r="3" spans="1:16" ht="15.75" x14ac:dyDescent="0.25">
      <c r="B3" s="924" t="s">
        <v>0</v>
      </c>
      <c r="C3" s="924"/>
      <c r="D3" s="924"/>
      <c r="E3" s="924"/>
      <c r="F3" s="924"/>
      <c r="G3" s="924"/>
      <c r="H3" s="924"/>
      <c r="I3" s="924"/>
      <c r="J3" s="924"/>
      <c r="K3" s="924"/>
      <c r="L3" s="924"/>
    </row>
    <row r="4" spans="1:16" ht="20.25" x14ac:dyDescent="0.3">
      <c r="B4" s="925" t="s">
        <v>709</v>
      </c>
      <c r="C4" s="925"/>
      <c r="D4" s="925"/>
      <c r="E4" s="925"/>
      <c r="F4" s="925"/>
      <c r="G4" s="925"/>
      <c r="H4" s="925"/>
      <c r="I4" s="925"/>
      <c r="J4" s="925"/>
      <c r="K4" s="925"/>
      <c r="L4" s="925"/>
    </row>
    <row r="5" spans="1:16" ht="10.5" customHeight="1" x14ac:dyDescent="0.2"/>
    <row r="6" spans="1:16" ht="22.9" customHeight="1" x14ac:dyDescent="0.2">
      <c r="A6" s="930" t="s">
        <v>841</v>
      </c>
      <c r="B6" s="930"/>
      <c r="C6" s="930"/>
      <c r="D6" s="930"/>
      <c r="E6" s="930"/>
      <c r="F6" s="930"/>
      <c r="G6" s="930"/>
      <c r="H6" s="930"/>
      <c r="I6" s="930"/>
      <c r="J6" s="930"/>
      <c r="K6" s="930"/>
      <c r="L6" s="930"/>
      <c r="M6" s="930"/>
      <c r="N6" s="930"/>
    </row>
    <row r="7" spans="1:16" ht="15.75" x14ac:dyDescent="0.25">
      <c r="B7" s="128"/>
      <c r="C7" s="128"/>
      <c r="D7" s="128"/>
      <c r="E7" s="128"/>
      <c r="F7" s="678"/>
      <c r="G7" s="128"/>
      <c r="H7" s="128"/>
      <c r="I7" s="128"/>
      <c r="M7" s="929" t="s">
        <v>192</v>
      </c>
      <c r="N7" s="929"/>
    </row>
    <row r="8" spans="1:16" ht="15.75" x14ac:dyDescent="0.25">
      <c r="C8" s="128"/>
      <c r="D8" s="128"/>
      <c r="E8" s="128"/>
      <c r="F8" s="678"/>
      <c r="G8" s="128"/>
      <c r="H8" s="856" t="s">
        <v>785</v>
      </c>
      <c r="I8" s="856"/>
      <c r="J8" s="856"/>
      <c r="K8" s="856"/>
      <c r="L8" s="856"/>
      <c r="M8" s="856"/>
      <c r="N8" s="856"/>
    </row>
    <row r="9" spans="1:16" x14ac:dyDescent="0.2">
      <c r="A9" s="919" t="s">
        <v>25</v>
      </c>
      <c r="B9" s="922" t="s">
        <v>3</v>
      </c>
      <c r="C9" s="918" t="s">
        <v>765</v>
      </c>
      <c r="D9" s="918" t="s">
        <v>796</v>
      </c>
      <c r="E9" s="918" t="s">
        <v>226</v>
      </c>
      <c r="F9" s="677"/>
      <c r="G9" s="918" t="s">
        <v>225</v>
      </c>
      <c r="H9" s="918"/>
      <c r="I9" s="918" t="s">
        <v>189</v>
      </c>
      <c r="J9" s="918"/>
      <c r="K9" s="926" t="s">
        <v>438</v>
      </c>
      <c r="L9" s="918" t="s">
        <v>191</v>
      </c>
      <c r="M9" s="918" t="s">
        <v>415</v>
      </c>
      <c r="N9" s="918" t="s">
        <v>240</v>
      </c>
    </row>
    <row r="10" spans="1:16" x14ac:dyDescent="0.2">
      <c r="A10" s="920"/>
      <c r="B10" s="922"/>
      <c r="C10" s="918"/>
      <c r="D10" s="918"/>
      <c r="E10" s="918"/>
      <c r="F10" s="677"/>
      <c r="G10" s="918"/>
      <c r="H10" s="918"/>
      <c r="I10" s="918"/>
      <c r="J10" s="918"/>
      <c r="K10" s="927"/>
      <c r="L10" s="918"/>
      <c r="M10" s="918"/>
      <c r="N10" s="918"/>
    </row>
    <row r="11" spans="1:16" ht="30.75" customHeight="1" x14ac:dyDescent="0.2">
      <c r="A11" s="921"/>
      <c r="B11" s="922"/>
      <c r="C11" s="918"/>
      <c r="D11" s="918"/>
      <c r="E11" s="918"/>
      <c r="F11" s="677"/>
      <c r="G11" s="129" t="s">
        <v>190</v>
      </c>
      <c r="H11" s="129" t="s">
        <v>241</v>
      </c>
      <c r="I11" s="129" t="s">
        <v>190</v>
      </c>
      <c r="J11" s="129" t="s">
        <v>241</v>
      </c>
      <c r="K11" s="928"/>
      <c r="L11" s="918"/>
      <c r="M11" s="918"/>
      <c r="N11" s="918"/>
    </row>
    <row r="12" spans="1:16" x14ac:dyDescent="0.2">
      <c r="A12" s="132">
        <v>1</v>
      </c>
      <c r="B12" s="132">
        <v>2</v>
      </c>
      <c r="C12" s="132">
        <v>3</v>
      </c>
      <c r="D12" s="132">
        <v>4</v>
      </c>
      <c r="E12" s="132">
        <v>5</v>
      </c>
      <c r="F12" s="132"/>
      <c r="G12" s="132">
        <v>6</v>
      </c>
      <c r="H12" s="132">
        <v>7</v>
      </c>
      <c r="I12" s="132">
        <v>8</v>
      </c>
      <c r="J12" s="132">
        <v>9</v>
      </c>
      <c r="K12" s="233"/>
      <c r="L12" s="132">
        <v>10</v>
      </c>
      <c r="M12" s="150">
        <v>11</v>
      </c>
      <c r="N12" s="150">
        <v>12</v>
      </c>
    </row>
    <row r="13" spans="1:16" ht="22.15" customHeight="1" x14ac:dyDescent="0.2">
      <c r="A13" s="543">
        <v>1</v>
      </c>
      <c r="B13" s="45" t="s">
        <v>893</v>
      </c>
      <c r="C13" s="333">
        <v>33.439229999999995</v>
      </c>
      <c r="D13" s="333">
        <v>0</v>
      </c>
      <c r="E13" s="332">
        <v>32.15</v>
      </c>
      <c r="F13" s="333">
        <f>SUM(D13:E13)</f>
        <v>32.15</v>
      </c>
      <c r="G13" s="668">
        <v>893.49800000000005</v>
      </c>
      <c r="H13" s="333">
        <v>26.804939999999998</v>
      </c>
      <c r="I13" s="668">
        <v>1071.6559999999999</v>
      </c>
      <c r="J13" s="333">
        <v>32.149680000000004</v>
      </c>
      <c r="K13" s="336">
        <f>H13-J13</f>
        <v>-5.3447400000000052</v>
      </c>
      <c r="L13" s="333">
        <f>D13+E13-J13</f>
        <v>3.1999999999499096E-4</v>
      </c>
      <c r="M13" s="333">
        <v>6.5449999999999999</v>
      </c>
      <c r="N13" s="333">
        <v>5.34</v>
      </c>
      <c r="O13" s="127">
        <v>32.15</v>
      </c>
      <c r="P13" s="335">
        <f>O13-D13</f>
        <v>32.15</v>
      </c>
    </row>
    <row r="14" spans="1:16" ht="22.15" customHeight="1" x14ac:dyDescent="0.2">
      <c r="A14" s="543">
        <v>2</v>
      </c>
      <c r="B14" s="45" t="s">
        <v>894</v>
      </c>
      <c r="C14" s="333">
        <v>8.9941500000000012</v>
      </c>
      <c r="D14" s="333">
        <v>0</v>
      </c>
      <c r="E14" s="332">
        <v>8.74</v>
      </c>
      <c r="F14" s="333">
        <f t="shared" ref="F14:F34" si="0">SUM(D14:E14)</f>
        <v>8.74</v>
      </c>
      <c r="G14" s="668">
        <v>278.22220000000004</v>
      </c>
      <c r="H14" s="333">
        <v>8.346665999999999</v>
      </c>
      <c r="I14" s="668">
        <v>278.24</v>
      </c>
      <c r="J14" s="333">
        <v>8.3471999999999991</v>
      </c>
      <c r="K14" s="336">
        <f t="shared" ref="K14:K34" si="1">H14-J14</f>
        <v>-5.3400000000003445E-4</v>
      </c>
      <c r="L14" s="333">
        <f t="shared" ref="L14:L22" si="2">D14+E14-J14</f>
        <v>0.39280000000000115</v>
      </c>
      <c r="M14" s="333">
        <v>2.2200000000000002</v>
      </c>
      <c r="N14" s="333">
        <v>0</v>
      </c>
      <c r="O14" s="127">
        <v>9.379999999999999</v>
      </c>
      <c r="P14" s="335">
        <f t="shared" ref="P14:P22" si="3">O14-D14</f>
        <v>9.379999999999999</v>
      </c>
    </row>
    <row r="15" spans="1:16" ht="22.15" customHeight="1" x14ac:dyDescent="0.2">
      <c r="A15" s="658">
        <v>3</v>
      </c>
      <c r="B15" s="45" t="s">
        <v>895</v>
      </c>
      <c r="C15" s="333">
        <v>32.948189999999997</v>
      </c>
      <c r="D15" s="333">
        <v>0</v>
      </c>
      <c r="E15" s="332">
        <v>45.21</v>
      </c>
      <c r="F15" s="333">
        <f t="shared" si="0"/>
        <v>45.21</v>
      </c>
      <c r="G15" s="668">
        <v>1196.2139999999999</v>
      </c>
      <c r="H15" s="333">
        <v>35.886420000000001</v>
      </c>
      <c r="I15" s="668">
        <v>1196.2139999999999</v>
      </c>
      <c r="J15" s="333">
        <v>35.886420000000001</v>
      </c>
      <c r="K15" s="336">
        <f t="shared" si="1"/>
        <v>0</v>
      </c>
      <c r="L15" s="333">
        <f t="shared" si="2"/>
        <v>9.3235799999999998</v>
      </c>
      <c r="M15" s="333">
        <v>0</v>
      </c>
      <c r="N15" s="333">
        <v>0</v>
      </c>
      <c r="O15" s="127">
        <v>49.42</v>
      </c>
      <c r="P15" s="335">
        <f t="shared" si="3"/>
        <v>49.42</v>
      </c>
    </row>
    <row r="16" spans="1:16" ht="22.15" customHeight="1" x14ac:dyDescent="0.2">
      <c r="A16" s="658">
        <v>4</v>
      </c>
      <c r="B16" s="45" t="s">
        <v>896</v>
      </c>
      <c r="C16" s="333">
        <v>41.111729999999994</v>
      </c>
      <c r="D16" s="333">
        <v>0</v>
      </c>
      <c r="E16" s="332">
        <v>44.83</v>
      </c>
      <c r="F16" s="333">
        <f t="shared" si="0"/>
        <v>44.83</v>
      </c>
      <c r="G16" s="668">
        <v>1169.56</v>
      </c>
      <c r="H16" s="333">
        <v>35.090000000000003</v>
      </c>
      <c r="I16" s="668">
        <v>945.13599999999997</v>
      </c>
      <c r="J16" s="333">
        <v>28.354079999999996</v>
      </c>
      <c r="K16" s="336">
        <f t="shared" si="1"/>
        <v>6.7359200000000072</v>
      </c>
      <c r="L16" s="333">
        <f t="shared" si="2"/>
        <v>16.475920000000002</v>
      </c>
      <c r="M16" s="333">
        <v>0.66</v>
      </c>
      <c r="N16" s="333">
        <v>0.65720999999999996</v>
      </c>
      <c r="O16" s="127">
        <v>52.620000000000005</v>
      </c>
      <c r="P16" s="335">
        <f t="shared" si="3"/>
        <v>52.620000000000005</v>
      </c>
    </row>
    <row r="17" spans="1:19" ht="22.15" customHeight="1" x14ac:dyDescent="0.2">
      <c r="A17" s="658">
        <v>5</v>
      </c>
      <c r="B17" s="45" t="s">
        <v>897</v>
      </c>
      <c r="C17" s="333">
        <v>30.929249999999996</v>
      </c>
      <c r="D17" s="333">
        <v>0</v>
      </c>
      <c r="E17" s="332">
        <v>31.27</v>
      </c>
      <c r="F17" s="333">
        <f t="shared" si="0"/>
        <v>31.27</v>
      </c>
      <c r="G17" s="668">
        <v>672.64740000000006</v>
      </c>
      <c r="H17" s="333">
        <v>20.179421999999999</v>
      </c>
      <c r="I17" s="668">
        <v>727.52170000000001</v>
      </c>
      <c r="J17" s="333">
        <v>21.825650999999997</v>
      </c>
      <c r="K17" s="336">
        <f t="shared" si="1"/>
        <v>-1.6462289999999982</v>
      </c>
      <c r="L17" s="333">
        <f t="shared" si="2"/>
        <v>9.4443490000000025</v>
      </c>
      <c r="M17" s="333">
        <v>1.74</v>
      </c>
      <c r="N17" s="333">
        <v>1.6463999999999999</v>
      </c>
      <c r="O17" s="127">
        <v>35.06</v>
      </c>
      <c r="P17" s="335">
        <f t="shared" si="3"/>
        <v>35.06</v>
      </c>
    </row>
    <row r="18" spans="1:19" s="130" customFormat="1" ht="22.15" customHeight="1" x14ac:dyDescent="0.2">
      <c r="A18" s="658">
        <v>6</v>
      </c>
      <c r="B18" s="45" t="s">
        <v>898</v>
      </c>
      <c r="C18" s="336">
        <v>34.470149999999997</v>
      </c>
      <c r="D18" s="333">
        <v>0</v>
      </c>
      <c r="E18" s="420">
        <v>37.86</v>
      </c>
      <c r="F18" s="333">
        <f t="shared" si="0"/>
        <v>37.86</v>
      </c>
      <c r="G18" s="669">
        <v>756.29300000000001</v>
      </c>
      <c r="H18" s="336">
        <v>22.688789999999997</v>
      </c>
      <c r="I18" s="669">
        <v>755.97299999999996</v>
      </c>
      <c r="J18" s="336">
        <v>22.679189999999998</v>
      </c>
      <c r="K18" s="336">
        <f t="shared" si="1"/>
        <v>9.5999999999989427E-3</v>
      </c>
      <c r="L18" s="336">
        <f t="shared" si="2"/>
        <v>15.180810000000001</v>
      </c>
      <c r="M18" s="336">
        <v>0</v>
      </c>
      <c r="N18" s="333">
        <v>0</v>
      </c>
      <c r="O18" s="130">
        <v>42.9</v>
      </c>
      <c r="P18" s="335">
        <f t="shared" si="3"/>
        <v>42.9</v>
      </c>
    </row>
    <row r="19" spans="1:19" s="130" customFormat="1" ht="22.15" customHeight="1" x14ac:dyDescent="0.2">
      <c r="A19" s="658">
        <v>7</v>
      </c>
      <c r="B19" s="45" t="s">
        <v>899</v>
      </c>
      <c r="C19" s="336">
        <v>29.220839999999999</v>
      </c>
      <c r="D19" s="333">
        <v>0</v>
      </c>
      <c r="E19" s="420">
        <v>23.39</v>
      </c>
      <c r="F19" s="333">
        <f t="shared" si="0"/>
        <v>23.39</v>
      </c>
      <c r="G19" s="669">
        <v>746.89610000000005</v>
      </c>
      <c r="H19" s="336">
        <v>22.406849999999999</v>
      </c>
      <c r="I19" s="669">
        <v>746.89610000000005</v>
      </c>
      <c r="J19" s="336">
        <v>22.406849999999999</v>
      </c>
      <c r="K19" s="336">
        <f t="shared" si="1"/>
        <v>0</v>
      </c>
      <c r="L19" s="336">
        <f t="shared" si="2"/>
        <v>0.98315000000000197</v>
      </c>
      <c r="M19" s="336">
        <v>0</v>
      </c>
      <c r="N19" s="333">
        <v>0</v>
      </c>
      <c r="O19" s="130">
        <v>36.619999999999997</v>
      </c>
      <c r="P19" s="335">
        <f t="shared" si="3"/>
        <v>36.619999999999997</v>
      </c>
    </row>
    <row r="20" spans="1:19" ht="22.15" customHeight="1" x14ac:dyDescent="0.2">
      <c r="A20" s="658">
        <v>8</v>
      </c>
      <c r="B20" s="45" t="s">
        <v>900</v>
      </c>
      <c r="C20" s="336">
        <v>18.71331</v>
      </c>
      <c r="D20" s="333">
        <v>0</v>
      </c>
      <c r="E20" s="420">
        <v>21.37</v>
      </c>
      <c r="F20" s="333">
        <f t="shared" si="0"/>
        <v>21.37</v>
      </c>
      <c r="G20" s="670">
        <v>515.66999999999996</v>
      </c>
      <c r="H20" s="671">
        <v>15.470099999999999</v>
      </c>
      <c r="I20" s="670">
        <v>357.48089999999996</v>
      </c>
      <c r="J20" s="671">
        <v>10.724426999999999</v>
      </c>
      <c r="K20" s="336">
        <f t="shared" si="1"/>
        <v>4.745673</v>
      </c>
      <c r="L20" s="336">
        <f t="shared" si="2"/>
        <v>10.645573000000002</v>
      </c>
      <c r="M20" s="336">
        <v>0</v>
      </c>
      <c r="N20" s="333">
        <v>0</v>
      </c>
      <c r="O20" s="127">
        <v>24.35</v>
      </c>
      <c r="P20" s="335">
        <f t="shared" si="3"/>
        <v>24.35</v>
      </c>
    </row>
    <row r="21" spans="1:19" ht="22.15" customHeight="1" x14ac:dyDescent="0.2">
      <c r="A21" s="658">
        <v>9</v>
      </c>
      <c r="B21" s="45" t="s">
        <v>901</v>
      </c>
      <c r="C21" s="336">
        <v>44.723579999999991</v>
      </c>
      <c r="D21" s="333">
        <v>0</v>
      </c>
      <c r="E21" s="420">
        <v>41.67</v>
      </c>
      <c r="F21" s="333">
        <f t="shared" si="0"/>
        <v>41.67</v>
      </c>
      <c r="G21" s="670">
        <v>1915.82</v>
      </c>
      <c r="H21" s="671">
        <v>57.474599999999995</v>
      </c>
      <c r="I21" s="670">
        <v>1432.6599999999999</v>
      </c>
      <c r="J21" s="671">
        <v>42.979799999999997</v>
      </c>
      <c r="K21" s="336">
        <f t="shared" si="1"/>
        <v>14.494799999999998</v>
      </c>
      <c r="L21" s="336">
        <f t="shared" si="2"/>
        <v>-1.3097999999999956</v>
      </c>
      <c r="M21" s="336">
        <v>24.98</v>
      </c>
      <c r="N21" s="333">
        <v>24.98</v>
      </c>
      <c r="O21" s="127">
        <v>42.98</v>
      </c>
      <c r="P21" s="335">
        <f t="shared" si="3"/>
        <v>42.98</v>
      </c>
    </row>
    <row r="22" spans="1:19" ht="22.15" customHeight="1" x14ac:dyDescent="0.2">
      <c r="A22" s="658">
        <v>10</v>
      </c>
      <c r="B22" s="45" t="s">
        <v>902</v>
      </c>
      <c r="C22" s="336">
        <v>41.772389999999994</v>
      </c>
      <c r="D22" s="333">
        <v>0</v>
      </c>
      <c r="E22" s="420">
        <v>41.31</v>
      </c>
      <c r="F22" s="333">
        <f t="shared" si="0"/>
        <v>41.31</v>
      </c>
      <c r="G22" s="670">
        <v>1519.1039000000001</v>
      </c>
      <c r="H22" s="671">
        <v>45.573116999999996</v>
      </c>
      <c r="I22" s="670">
        <v>1540.6769999999999</v>
      </c>
      <c r="J22" s="671">
        <v>46.220309999999998</v>
      </c>
      <c r="K22" s="336">
        <f t="shared" si="1"/>
        <v>-0.64719300000000146</v>
      </c>
      <c r="L22" s="336">
        <f t="shared" si="2"/>
        <v>-4.9103099999999955</v>
      </c>
      <c r="M22" s="336">
        <v>25.29</v>
      </c>
      <c r="N22" s="333">
        <v>25.29</v>
      </c>
      <c r="O22" s="127">
        <v>46.22</v>
      </c>
      <c r="P22" s="335">
        <f t="shared" si="3"/>
        <v>46.22</v>
      </c>
    </row>
    <row r="23" spans="1:19" s="421" customFormat="1" ht="22.15" customHeight="1" x14ac:dyDescent="0.2">
      <c r="A23" s="658">
        <v>11</v>
      </c>
      <c r="B23" s="45" t="s">
        <v>938</v>
      </c>
      <c r="C23" s="336">
        <v>12.305369999999998</v>
      </c>
      <c r="D23" s="333">
        <v>0</v>
      </c>
      <c r="E23" s="333">
        <v>11.25</v>
      </c>
      <c r="F23" s="333">
        <f t="shared" si="0"/>
        <v>11.25</v>
      </c>
      <c r="G23" s="333">
        <v>409.27</v>
      </c>
      <c r="H23" s="333">
        <v>12.2781</v>
      </c>
      <c r="I23" s="333">
        <v>276.15999999999997</v>
      </c>
      <c r="J23" s="333">
        <v>8.2848000000000006</v>
      </c>
      <c r="K23" s="333">
        <f t="shared" si="1"/>
        <v>3.9932999999999996</v>
      </c>
      <c r="L23" s="333">
        <f>D23+E23-J23</f>
        <v>2.9651999999999994</v>
      </c>
      <c r="M23" s="333">
        <v>0</v>
      </c>
      <c r="N23" s="333">
        <v>0</v>
      </c>
      <c r="O23" s="421">
        <v>165.66919999999999</v>
      </c>
      <c r="P23" s="421">
        <v>128.30765</v>
      </c>
      <c r="Q23" s="421">
        <f>O23+P23</f>
        <v>293.97685000000001</v>
      </c>
      <c r="R23" s="613">
        <f>Q23*1350/100000</f>
        <v>3.9686874749999999</v>
      </c>
      <c r="S23" s="613">
        <f>E23-D23</f>
        <v>11.25</v>
      </c>
    </row>
    <row r="24" spans="1:19" s="421" customFormat="1" ht="22.15" customHeight="1" x14ac:dyDescent="0.2">
      <c r="A24" s="658">
        <v>12</v>
      </c>
      <c r="B24" s="45" t="s">
        <v>939</v>
      </c>
      <c r="C24" s="336">
        <v>15.085619999999999</v>
      </c>
      <c r="D24" s="333">
        <v>0</v>
      </c>
      <c r="E24" s="333">
        <v>13.54</v>
      </c>
      <c r="F24" s="333">
        <f t="shared" si="0"/>
        <v>13.54</v>
      </c>
      <c r="G24" s="333">
        <v>472.10999999999996</v>
      </c>
      <c r="H24" s="333">
        <v>14.1633</v>
      </c>
      <c r="I24" s="333">
        <v>451.33</v>
      </c>
      <c r="J24" s="333">
        <v>13.830900000000002</v>
      </c>
      <c r="K24" s="333">
        <f t="shared" si="1"/>
        <v>0.33239999999999803</v>
      </c>
      <c r="L24" s="333">
        <f t="shared" ref="L24:L34" si="4">D24+E24-J24</f>
        <v>-0.29090000000000238</v>
      </c>
      <c r="M24" s="333">
        <v>0</v>
      </c>
      <c r="N24" s="333">
        <v>0</v>
      </c>
      <c r="O24" s="421">
        <v>119.12779999999999</v>
      </c>
      <c r="P24" s="421">
        <v>69.873750000000001</v>
      </c>
      <c r="Q24" s="421">
        <f t="shared" ref="Q24:Q34" si="5">O24+P24</f>
        <v>189.00155000000001</v>
      </c>
      <c r="R24" s="613">
        <f t="shared" ref="R24:R34" si="6">Q24*1350/100000</f>
        <v>2.5515209250000002</v>
      </c>
      <c r="S24" s="613">
        <f t="shared" ref="S24:S34" si="7">E24-D24</f>
        <v>13.54</v>
      </c>
    </row>
    <row r="25" spans="1:19" s="421" customFormat="1" ht="22.15" customHeight="1" x14ac:dyDescent="0.2">
      <c r="A25" s="658">
        <v>13</v>
      </c>
      <c r="B25" s="45" t="s">
        <v>940</v>
      </c>
      <c r="C25" s="336">
        <v>34.567499999999995</v>
      </c>
      <c r="D25" s="333">
        <v>0</v>
      </c>
      <c r="E25" s="333">
        <v>30.540000000000003</v>
      </c>
      <c r="F25" s="333">
        <f t="shared" si="0"/>
        <v>30.540000000000003</v>
      </c>
      <c r="G25" s="333">
        <v>1137.1199999999999</v>
      </c>
      <c r="H25" s="333">
        <v>34.113599999999998</v>
      </c>
      <c r="I25" s="333">
        <v>613.65</v>
      </c>
      <c r="J25" s="333">
        <v>18.409500000000001</v>
      </c>
      <c r="K25" s="333">
        <f t="shared" si="1"/>
        <v>15.704099999999997</v>
      </c>
      <c r="L25" s="333">
        <f t="shared" si="4"/>
        <v>12.130500000000001</v>
      </c>
      <c r="M25" s="333">
        <v>0</v>
      </c>
      <c r="N25" s="333">
        <v>0</v>
      </c>
      <c r="O25" s="421">
        <v>408.39889999999997</v>
      </c>
      <c r="P25" s="421">
        <v>345.93420000000003</v>
      </c>
      <c r="Q25" s="421">
        <f t="shared" si="5"/>
        <v>754.33310000000006</v>
      </c>
      <c r="R25" s="613">
        <f t="shared" si="6"/>
        <v>10.183496850000001</v>
      </c>
      <c r="S25" s="613">
        <f t="shared" si="7"/>
        <v>30.540000000000003</v>
      </c>
    </row>
    <row r="26" spans="1:19" s="421" customFormat="1" ht="22.15" customHeight="1" x14ac:dyDescent="0.2">
      <c r="A26" s="658">
        <v>14</v>
      </c>
      <c r="B26" s="45" t="s">
        <v>941</v>
      </c>
      <c r="C26" s="336">
        <v>40.686689999999999</v>
      </c>
      <c r="D26" s="333">
        <v>0</v>
      </c>
      <c r="E26" s="333">
        <v>36.230000000000004</v>
      </c>
      <c r="F26" s="333">
        <f t="shared" si="0"/>
        <v>36.230000000000004</v>
      </c>
      <c r="G26" s="333">
        <v>881.04</v>
      </c>
      <c r="H26" s="333">
        <v>26.431200000000004</v>
      </c>
      <c r="I26" s="333">
        <v>881.03000000000009</v>
      </c>
      <c r="J26" s="333">
        <v>26.430900000000001</v>
      </c>
      <c r="K26" s="333">
        <f t="shared" si="1"/>
        <v>3.0000000000285354E-4</v>
      </c>
      <c r="L26" s="333">
        <f t="shared" si="4"/>
        <v>9.7991000000000028</v>
      </c>
      <c r="M26" s="333">
        <v>0</v>
      </c>
      <c r="N26" s="333">
        <v>0</v>
      </c>
      <c r="O26" s="421">
        <v>364.01706300000001</v>
      </c>
      <c r="P26" s="421">
        <v>219.82680000000002</v>
      </c>
      <c r="Q26" s="421">
        <f t="shared" si="5"/>
        <v>583.84386300000006</v>
      </c>
      <c r="R26" s="613">
        <f t="shared" si="6"/>
        <v>7.8818921505000015</v>
      </c>
      <c r="S26" s="613">
        <f t="shared" si="7"/>
        <v>36.230000000000004</v>
      </c>
    </row>
    <row r="27" spans="1:19" s="421" customFormat="1" ht="22.15" customHeight="1" x14ac:dyDescent="0.2">
      <c r="A27" s="658">
        <v>15</v>
      </c>
      <c r="B27" s="45" t="s">
        <v>942</v>
      </c>
      <c r="C27" s="336">
        <v>20.453399999999998</v>
      </c>
      <c r="D27" s="333">
        <v>0</v>
      </c>
      <c r="E27" s="333">
        <f>18.27</f>
        <v>18.27</v>
      </c>
      <c r="F27" s="333">
        <f t="shared" si="0"/>
        <v>18.27</v>
      </c>
      <c r="G27" s="333">
        <v>446.83000000000004</v>
      </c>
      <c r="H27" s="333">
        <v>13.404900000000001</v>
      </c>
      <c r="I27" s="333">
        <v>315.15999999999997</v>
      </c>
      <c r="J27" s="333">
        <v>9.4548000000000023</v>
      </c>
      <c r="K27" s="333">
        <f t="shared" si="1"/>
        <v>3.9500999999999991</v>
      </c>
      <c r="L27" s="333">
        <f t="shared" si="4"/>
        <v>8.8151999999999973</v>
      </c>
      <c r="M27" s="333">
        <v>1.1000000000000001</v>
      </c>
      <c r="N27" s="333">
        <v>1.1000000000000001</v>
      </c>
      <c r="O27" s="421">
        <v>151.28710000000001</v>
      </c>
      <c r="P27" s="421">
        <v>114.54015</v>
      </c>
      <c r="Q27" s="421">
        <f t="shared" si="5"/>
        <v>265.82724999999999</v>
      </c>
      <c r="R27" s="613">
        <f t="shared" si="6"/>
        <v>3.5886678749999996</v>
      </c>
      <c r="S27" s="613">
        <f t="shared" si="7"/>
        <v>18.27</v>
      </c>
    </row>
    <row r="28" spans="1:19" s="421" customFormat="1" ht="22.15" customHeight="1" x14ac:dyDescent="0.2">
      <c r="A28" s="658">
        <v>16</v>
      </c>
      <c r="B28" s="45" t="s">
        <v>943</v>
      </c>
      <c r="C28" s="336">
        <v>18.638399999999997</v>
      </c>
      <c r="D28" s="333">
        <v>0</v>
      </c>
      <c r="E28" s="333">
        <v>16.340000000000003</v>
      </c>
      <c r="F28" s="333">
        <f t="shared" si="0"/>
        <v>16.340000000000003</v>
      </c>
      <c r="G28" s="333">
        <v>617.16</v>
      </c>
      <c r="H28" s="333">
        <v>18.514800000000001</v>
      </c>
      <c r="I28" s="333">
        <v>518.73</v>
      </c>
      <c r="J28" s="333">
        <v>15.5619</v>
      </c>
      <c r="K28" s="333">
        <f t="shared" si="1"/>
        <v>2.9529000000000014</v>
      </c>
      <c r="L28" s="333">
        <f t="shared" si="4"/>
        <v>0.77810000000000379</v>
      </c>
      <c r="M28" s="333">
        <v>0</v>
      </c>
      <c r="N28" s="333">
        <v>0</v>
      </c>
      <c r="O28" s="421">
        <v>271.75900000000001</v>
      </c>
      <c r="P28" s="421">
        <v>180.01485</v>
      </c>
      <c r="Q28" s="421">
        <f t="shared" si="5"/>
        <v>451.77385000000004</v>
      </c>
      <c r="R28" s="613">
        <f t="shared" si="6"/>
        <v>6.0989469750000005</v>
      </c>
      <c r="S28" s="613">
        <f t="shared" si="7"/>
        <v>16.340000000000003</v>
      </c>
    </row>
    <row r="29" spans="1:19" s="421" customFormat="1" ht="22.15" customHeight="1" x14ac:dyDescent="0.2">
      <c r="A29" s="658">
        <v>17</v>
      </c>
      <c r="B29" s="45" t="s">
        <v>944</v>
      </c>
      <c r="C29" s="336">
        <v>12.388200000000001</v>
      </c>
      <c r="D29" s="333">
        <v>0</v>
      </c>
      <c r="E29" s="333">
        <v>11.36</v>
      </c>
      <c r="F29" s="333">
        <f t="shared" si="0"/>
        <v>11.36</v>
      </c>
      <c r="G29" s="333">
        <v>412.57</v>
      </c>
      <c r="H29" s="333">
        <v>12.3771</v>
      </c>
      <c r="I29" s="333">
        <v>357.17999999999995</v>
      </c>
      <c r="J29" s="333">
        <v>10.715399999999999</v>
      </c>
      <c r="K29" s="333">
        <f t="shared" si="1"/>
        <v>1.6617000000000015</v>
      </c>
      <c r="L29" s="333">
        <f t="shared" si="4"/>
        <v>0.64460000000000051</v>
      </c>
      <c r="M29" s="333">
        <v>0</v>
      </c>
      <c r="N29" s="333">
        <v>0</v>
      </c>
      <c r="O29" s="421">
        <v>111.13339999999999</v>
      </c>
      <c r="P29" s="421">
        <v>64.712700000000012</v>
      </c>
      <c r="Q29" s="421">
        <f t="shared" si="5"/>
        <v>175.84610000000001</v>
      </c>
      <c r="R29" s="613">
        <f t="shared" si="6"/>
        <v>2.37392235</v>
      </c>
      <c r="S29" s="613">
        <f t="shared" si="7"/>
        <v>11.36</v>
      </c>
    </row>
    <row r="30" spans="1:19" s="421" customFormat="1" ht="22.15" customHeight="1" x14ac:dyDescent="0.2">
      <c r="A30" s="658">
        <v>18</v>
      </c>
      <c r="B30" s="45" t="s">
        <v>945</v>
      </c>
      <c r="C30" s="336">
        <v>43.017150000000001</v>
      </c>
      <c r="D30" s="333">
        <v>0</v>
      </c>
      <c r="E30" s="333">
        <v>38.769999999999996</v>
      </c>
      <c r="F30" s="333">
        <f t="shared" si="0"/>
        <v>38.769999999999996</v>
      </c>
      <c r="G30" s="333">
        <v>1028.08</v>
      </c>
      <c r="H30" s="333">
        <v>30.842399999999998</v>
      </c>
      <c r="I30" s="333">
        <v>1028</v>
      </c>
      <c r="J30" s="333">
        <v>30.84</v>
      </c>
      <c r="K30" s="333">
        <f t="shared" si="1"/>
        <v>2.3999999999979593E-3</v>
      </c>
      <c r="L30" s="333">
        <f t="shared" si="4"/>
        <v>7.9299999999999962</v>
      </c>
      <c r="M30" s="333">
        <v>0</v>
      </c>
      <c r="N30" s="333">
        <v>0</v>
      </c>
      <c r="O30" s="421">
        <v>454.2998</v>
      </c>
      <c r="P30" s="421">
        <v>406.17149999999998</v>
      </c>
      <c r="Q30" s="421">
        <f t="shared" si="5"/>
        <v>860.47129999999993</v>
      </c>
      <c r="R30" s="613">
        <f t="shared" si="6"/>
        <v>11.616362549999998</v>
      </c>
      <c r="S30" s="613">
        <f t="shared" si="7"/>
        <v>38.769999999999996</v>
      </c>
    </row>
    <row r="31" spans="1:19" s="421" customFormat="1" ht="22.15" customHeight="1" x14ac:dyDescent="0.2">
      <c r="A31" s="658">
        <v>19</v>
      </c>
      <c r="B31" s="45" t="s">
        <v>946</v>
      </c>
      <c r="C31" s="336">
        <v>23.018819999999998</v>
      </c>
      <c r="D31" s="333">
        <v>0</v>
      </c>
      <c r="E31" s="333">
        <f>20.49</f>
        <v>20.49</v>
      </c>
      <c r="F31" s="333">
        <f t="shared" si="0"/>
        <v>20.49</v>
      </c>
      <c r="G31" s="333">
        <v>529.86</v>
      </c>
      <c r="H31" s="333">
        <v>15.895800000000001</v>
      </c>
      <c r="I31" s="333">
        <v>408.31999999999994</v>
      </c>
      <c r="J31" s="333">
        <v>12.249599999999999</v>
      </c>
      <c r="K31" s="333">
        <f t="shared" si="1"/>
        <v>3.6462000000000021</v>
      </c>
      <c r="L31" s="333">
        <f t="shared" si="4"/>
        <v>8.2403999999999993</v>
      </c>
      <c r="M31" s="333">
        <v>1.1000000000000001</v>
      </c>
      <c r="N31" s="333">
        <v>1.1000000000000001</v>
      </c>
      <c r="O31" s="421">
        <v>247.6712</v>
      </c>
      <c r="P31" s="421">
        <v>214.94114999999999</v>
      </c>
      <c r="Q31" s="421">
        <f t="shared" si="5"/>
        <v>462.61234999999999</v>
      </c>
      <c r="R31" s="613">
        <f t="shared" si="6"/>
        <v>6.2452667249999996</v>
      </c>
      <c r="S31" s="613">
        <f t="shared" si="7"/>
        <v>20.49</v>
      </c>
    </row>
    <row r="32" spans="1:19" s="421" customFormat="1" ht="22.15" customHeight="1" x14ac:dyDescent="0.2">
      <c r="A32" s="658">
        <v>20</v>
      </c>
      <c r="B32" s="45" t="s">
        <v>947</v>
      </c>
      <c r="C32" s="336">
        <v>51.561839999999997</v>
      </c>
      <c r="D32" s="333">
        <f>1.31+0.46</f>
        <v>1.77</v>
      </c>
      <c r="E32" s="333">
        <v>45.239999999999995</v>
      </c>
      <c r="F32" s="333">
        <f t="shared" si="0"/>
        <v>47.01</v>
      </c>
      <c r="G32" s="333">
        <v>848.55</v>
      </c>
      <c r="H32" s="333">
        <v>25.456500000000002</v>
      </c>
      <c r="I32" s="333">
        <v>1101.69</v>
      </c>
      <c r="J32" s="333">
        <v>32.759699999999995</v>
      </c>
      <c r="K32" s="333">
        <f t="shared" si="1"/>
        <v>-7.3031999999999933</v>
      </c>
      <c r="L32" s="333">
        <f t="shared" si="4"/>
        <v>14.250300000000003</v>
      </c>
      <c r="M32" s="333">
        <v>1.31</v>
      </c>
      <c r="N32" s="333">
        <v>1.31</v>
      </c>
      <c r="O32" s="421">
        <v>492.43069999999994</v>
      </c>
      <c r="P32" s="421">
        <v>316.35194999999999</v>
      </c>
      <c r="Q32" s="421">
        <f t="shared" si="5"/>
        <v>808.78264999999988</v>
      </c>
      <c r="R32" s="613">
        <f t="shared" si="6"/>
        <v>10.918565774999999</v>
      </c>
      <c r="S32" s="613">
        <f t="shared" si="7"/>
        <v>43.469999999999992</v>
      </c>
    </row>
    <row r="33" spans="1:19" s="421" customFormat="1" ht="22.15" customHeight="1" x14ac:dyDescent="0.2">
      <c r="A33" s="658">
        <v>21</v>
      </c>
      <c r="B33" s="45" t="s">
        <v>948</v>
      </c>
      <c r="C33" s="336">
        <v>3.2016599999999995</v>
      </c>
      <c r="D33" s="333">
        <v>0</v>
      </c>
      <c r="E33" s="333">
        <v>4.01</v>
      </c>
      <c r="F33" s="333">
        <f t="shared" si="0"/>
        <v>4.01</v>
      </c>
      <c r="G33" s="333">
        <v>158.65</v>
      </c>
      <c r="H33" s="333">
        <v>4.7594999999999992</v>
      </c>
      <c r="I33" s="333">
        <v>126.66999999999999</v>
      </c>
      <c r="J33" s="333">
        <v>3.8001</v>
      </c>
      <c r="K33" s="333">
        <f t="shared" si="1"/>
        <v>0.95939999999999914</v>
      </c>
      <c r="L33" s="333">
        <f t="shared" si="4"/>
        <v>0.20989999999999975</v>
      </c>
      <c r="M33" s="333">
        <v>0</v>
      </c>
      <c r="N33" s="333">
        <v>0</v>
      </c>
      <c r="O33" s="421">
        <v>83.949299999999994</v>
      </c>
      <c r="P33" s="421">
        <v>39.84225</v>
      </c>
      <c r="Q33" s="421">
        <f t="shared" si="5"/>
        <v>123.79155</v>
      </c>
      <c r="R33" s="613">
        <f t="shared" si="6"/>
        <v>1.6711859250000001</v>
      </c>
      <c r="S33" s="613">
        <f t="shared" si="7"/>
        <v>4.01</v>
      </c>
    </row>
    <row r="34" spans="1:19" s="421" customFormat="1" ht="22.15" customHeight="1" x14ac:dyDescent="0.2">
      <c r="A34" s="658">
        <v>22</v>
      </c>
      <c r="B34" s="45" t="s">
        <v>949</v>
      </c>
      <c r="C34" s="336">
        <v>6.8115299999999994</v>
      </c>
      <c r="D34" s="333">
        <v>0</v>
      </c>
      <c r="E34" s="333">
        <v>6.62</v>
      </c>
      <c r="F34" s="333">
        <f t="shared" si="0"/>
        <v>6.62</v>
      </c>
      <c r="G34" s="333">
        <v>136.77999999999997</v>
      </c>
      <c r="H34" s="333">
        <v>4.1034000000000006</v>
      </c>
      <c r="I34" s="333">
        <v>207.84999999999997</v>
      </c>
      <c r="J34" s="333">
        <v>6.2355</v>
      </c>
      <c r="K34" s="333">
        <f t="shared" si="1"/>
        <v>-2.1320999999999994</v>
      </c>
      <c r="L34" s="333">
        <f t="shared" si="4"/>
        <v>0.38450000000000006</v>
      </c>
      <c r="M34" s="333">
        <v>0</v>
      </c>
      <c r="N34" s="333">
        <v>0</v>
      </c>
      <c r="O34" s="421">
        <v>119.9</v>
      </c>
      <c r="P34" s="421">
        <v>94.649999999999991</v>
      </c>
      <c r="Q34" s="421">
        <f t="shared" si="5"/>
        <v>214.55</v>
      </c>
      <c r="R34" s="613">
        <f t="shared" si="6"/>
        <v>2.8964249999999998</v>
      </c>
      <c r="S34" s="613">
        <f t="shared" si="7"/>
        <v>6.62</v>
      </c>
    </row>
    <row r="35" spans="1:19" s="421" customFormat="1" ht="22.15" customHeight="1" x14ac:dyDescent="0.25">
      <c r="A35" s="462"/>
      <c r="B35" s="547" t="s">
        <v>950</v>
      </c>
      <c r="C35" s="334">
        <f>SUM(C13:C34)</f>
        <v>598.05899999999974</v>
      </c>
      <c r="D35" s="334">
        <f t="shared" ref="D35:N35" si="8">SUM(D13:D34)</f>
        <v>1.77</v>
      </c>
      <c r="E35" s="334">
        <f t="shared" si="8"/>
        <v>580.46</v>
      </c>
      <c r="F35" s="334"/>
      <c r="G35" s="672">
        <f t="shared" si="8"/>
        <v>16741.944599999999</v>
      </c>
      <c r="H35" s="334">
        <f t="shared" si="8"/>
        <v>502.26150499999994</v>
      </c>
      <c r="I35" s="672">
        <f t="shared" si="8"/>
        <v>15338.224699999999</v>
      </c>
      <c r="J35" s="334">
        <f t="shared" si="8"/>
        <v>460.14670799999988</v>
      </c>
      <c r="K35" s="334">
        <f t="shared" si="8"/>
        <v>42.114797000000003</v>
      </c>
      <c r="L35" s="334">
        <f t="shared" si="8"/>
        <v>122.08329200000003</v>
      </c>
      <c r="M35" s="334">
        <f t="shared" si="8"/>
        <v>64.945000000000007</v>
      </c>
      <c r="N35" s="334">
        <f t="shared" si="8"/>
        <v>61.423610000000004</v>
      </c>
    </row>
    <row r="36" spans="1:19" ht="15.75" customHeight="1" x14ac:dyDescent="0.2">
      <c r="E36" s="335"/>
      <c r="F36" s="335"/>
    </row>
    <row r="37" spans="1:19" ht="15.75" customHeight="1" x14ac:dyDescent="0.2">
      <c r="A37" s="923">
        <v>628.33000000000004</v>
      </c>
      <c r="B37" s="923"/>
      <c r="C37" s="923"/>
      <c r="D37" s="923"/>
      <c r="E37" s="923"/>
      <c r="F37" s="923"/>
      <c r="G37" s="686"/>
      <c r="H37" s="686"/>
      <c r="I37" s="686"/>
      <c r="J37" s="686"/>
      <c r="K37" s="686"/>
      <c r="L37" s="686"/>
      <c r="M37" s="75"/>
      <c r="N37" s="75"/>
      <c r="O37" s="15"/>
    </row>
    <row r="38" spans="1:19" ht="15.75" customHeight="1" x14ac:dyDescent="0.2">
      <c r="A38" s="885" t="s">
        <v>13</v>
      </c>
      <c r="B38" s="885"/>
      <c r="C38" s="885"/>
      <c r="D38" s="885"/>
      <c r="E38" s="885"/>
      <c r="F38" s="885"/>
      <c r="G38" s="885"/>
      <c r="H38" s="885"/>
      <c r="I38" s="885"/>
      <c r="J38" s="885"/>
      <c r="K38" s="885"/>
      <c r="L38" s="885"/>
      <c r="M38" s="75"/>
      <c r="N38" s="75"/>
      <c r="O38" s="15"/>
    </row>
    <row r="39" spans="1:19" ht="12.75" customHeight="1" x14ac:dyDescent="0.2">
      <c r="A39" s="885" t="s">
        <v>19</v>
      </c>
      <c r="B39" s="885"/>
      <c r="C39" s="885"/>
      <c r="D39" s="885"/>
      <c r="E39" s="885"/>
      <c r="F39" s="885"/>
      <c r="G39" s="885"/>
      <c r="H39" s="885"/>
      <c r="I39" s="885"/>
      <c r="J39" s="885"/>
      <c r="K39" s="885"/>
      <c r="L39" s="885"/>
      <c r="M39" s="75"/>
      <c r="N39" s="75"/>
      <c r="O39" s="15"/>
    </row>
    <row r="40" spans="1:19" x14ac:dyDescent="0.2">
      <c r="A40" s="14" t="s">
        <v>22</v>
      </c>
      <c r="B40" s="14"/>
      <c r="C40" s="14"/>
      <c r="D40" s="14"/>
      <c r="E40" s="14"/>
      <c r="F40" s="14"/>
      <c r="G40" s="14"/>
      <c r="H40" s="15"/>
      <c r="I40" s="15"/>
      <c r="J40" s="15"/>
      <c r="K40" s="234"/>
      <c r="L40" s="858" t="s">
        <v>86</v>
      </c>
      <c r="M40" s="858"/>
      <c r="N40" s="858"/>
      <c r="O40" s="858"/>
    </row>
    <row r="41" spans="1:19" x14ac:dyDescent="0.2">
      <c r="A41" s="14"/>
      <c r="B41" s="15"/>
      <c r="C41" s="15"/>
      <c r="D41" s="15"/>
      <c r="E41" s="15"/>
      <c r="F41" s="676"/>
      <c r="G41" s="15"/>
      <c r="H41" s="15"/>
      <c r="I41" s="15"/>
      <c r="J41" s="15"/>
      <c r="K41" s="234"/>
      <c r="L41" s="15"/>
      <c r="M41" s="15"/>
      <c r="N41" s="15"/>
      <c r="O41" s="15"/>
    </row>
  </sheetData>
  <mergeCells count="21">
    <mergeCell ref="L1:N1"/>
    <mergeCell ref="B3:L3"/>
    <mergeCell ref="B4:L4"/>
    <mergeCell ref="C9:C11"/>
    <mergeCell ref="K9:K11"/>
    <mergeCell ref="M7:N7"/>
    <mergeCell ref="H8:N8"/>
    <mergeCell ref="G9:H10"/>
    <mergeCell ref="I9:J10"/>
    <mergeCell ref="L9:L11"/>
    <mergeCell ref="A6:N6"/>
    <mergeCell ref="L40:O40"/>
    <mergeCell ref="A38:L38"/>
    <mergeCell ref="D9:D11"/>
    <mergeCell ref="E9:E11"/>
    <mergeCell ref="A9:A11"/>
    <mergeCell ref="N9:N11"/>
    <mergeCell ref="M9:M11"/>
    <mergeCell ref="B9:B11"/>
    <mergeCell ref="A39:L39"/>
    <mergeCell ref="A37:F37"/>
  </mergeCells>
  <printOptions horizontalCentered="1"/>
  <pageMargins left="0.70866141732283472" right="0.70866141732283472" top="0.23622047244094491" bottom="0" header="0.31496062992125984" footer="0.31496062992125984"/>
  <pageSetup paperSize="9" scale="8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A17" zoomScaleSheetLayoutView="100" workbookViewId="0">
      <selection activeCell="A17" sqref="A17:A33"/>
    </sheetView>
  </sheetViews>
  <sheetFormatPr defaultColWidth="9.140625" defaultRowHeight="12.75" x14ac:dyDescent="0.2"/>
  <cols>
    <col min="1" max="1" width="5.5703125" style="15" customWidth="1"/>
    <col min="2" max="2" width="11.140625" style="15" customWidth="1"/>
    <col min="3" max="3" width="10.5703125" style="15" customWidth="1"/>
    <col min="4" max="4" width="9.85546875" style="15" customWidth="1"/>
    <col min="5" max="5" width="8.7109375" style="15" customWidth="1"/>
    <col min="6" max="6" width="10.85546875" style="15" customWidth="1"/>
    <col min="7" max="7" width="15.85546875" style="15" customWidth="1"/>
    <col min="8" max="8" width="12.42578125" style="15" customWidth="1"/>
    <col min="9" max="9" width="12.140625" style="15" customWidth="1"/>
    <col min="10" max="10" width="9" style="15" customWidth="1"/>
    <col min="11" max="11" width="12" style="15" customWidth="1"/>
    <col min="12" max="12" width="17.28515625" style="15" customWidth="1"/>
    <col min="13" max="13" width="9.140625" style="15" hidden="1" customWidth="1"/>
    <col min="14" max="16384" width="9.140625" style="15"/>
  </cols>
  <sheetData>
    <row r="1" spans="1:19" customFormat="1" ht="15" x14ac:dyDescent="0.2">
      <c r="D1" s="31"/>
      <c r="E1" s="31"/>
      <c r="F1" s="31"/>
      <c r="G1" s="31"/>
      <c r="H1" s="31"/>
      <c r="I1" s="31"/>
      <c r="J1" s="31"/>
      <c r="K1" s="31"/>
      <c r="L1" s="903" t="s">
        <v>439</v>
      </c>
      <c r="M1" s="903"/>
      <c r="N1" s="903"/>
      <c r="O1" s="38"/>
      <c r="P1" s="38"/>
    </row>
    <row r="2" spans="1:19" customFormat="1" ht="15" x14ac:dyDescent="0.2">
      <c r="A2" s="874" t="s">
        <v>0</v>
      </c>
      <c r="B2" s="874"/>
      <c r="C2" s="874"/>
      <c r="D2" s="874"/>
      <c r="E2" s="874"/>
      <c r="F2" s="874"/>
      <c r="G2" s="874"/>
      <c r="H2" s="874"/>
      <c r="I2" s="874"/>
      <c r="J2" s="874"/>
      <c r="K2" s="874"/>
      <c r="L2" s="874"/>
      <c r="M2" s="40"/>
      <c r="N2" s="40"/>
      <c r="O2" s="40"/>
      <c r="P2" s="40"/>
    </row>
    <row r="3" spans="1:19" customFormat="1" ht="20.25" x14ac:dyDescent="0.3">
      <c r="A3" s="917" t="s">
        <v>709</v>
      </c>
      <c r="B3" s="917"/>
      <c r="C3" s="917"/>
      <c r="D3" s="917"/>
      <c r="E3" s="917"/>
      <c r="F3" s="917"/>
      <c r="G3" s="917"/>
      <c r="H3" s="917"/>
      <c r="I3" s="917"/>
      <c r="J3" s="917"/>
      <c r="K3" s="917"/>
      <c r="L3" s="917"/>
      <c r="M3" s="39"/>
      <c r="N3" s="39"/>
      <c r="O3" s="39"/>
      <c r="P3" s="39"/>
    </row>
    <row r="4" spans="1:19" customFormat="1" ht="10.5" customHeight="1" x14ac:dyDescent="0.2"/>
    <row r="5" spans="1:19" ht="19.5" customHeight="1" x14ac:dyDescent="0.25">
      <c r="A5" s="876" t="s">
        <v>766</v>
      </c>
      <c r="B5" s="876"/>
      <c r="C5" s="876"/>
      <c r="D5" s="876"/>
      <c r="E5" s="876"/>
      <c r="F5" s="876"/>
      <c r="G5" s="876"/>
      <c r="H5" s="876"/>
      <c r="I5" s="876"/>
      <c r="J5" s="876"/>
      <c r="K5" s="876"/>
      <c r="L5" s="876"/>
    </row>
    <row r="6" spans="1:19" x14ac:dyDescent="0.2">
      <c r="A6" s="21"/>
      <c r="B6" s="21"/>
      <c r="C6" s="21"/>
      <c r="D6" s="21"/>
      <c r="E6" s="21"/>
      <c r="F6" s="21"/>
      <c r="G6" s="21"/>
      <c r="H6" s="21"/>
      <c r="I6" s="21"/>
      <c r="J6" s="21"/>
      <c r="K6" s="21"/>
      <c r="L6" s="21"/>
    </row>
    <row r="7" spans="1:19" x14ac:dyDescent="0.2">
      <c r="A7" s="858" t="s">
        <v>165</v>
      </c>
      <c r="B7" s="858"/>
      <c r="F7" s="904" t="s">
        <v>20</v>
      </c>
      <c r="G7" s="904"/>
      <c r="H7" s="904"/>
      <c r="I7" s="904"/>
      <c r="J7" s="904"/>
      <c r="K7" s="904"/>
      <c r="L7" s="904"/>
    </row>
    <row r="8" spans="1:19" x14ac:dyDescent="0.2">
      <c r="A8" s="14"/>
      <c r="F8" s="16"/>
      <c r="G8" s="91"/>
      <c r="H8" s="91"/>
      <c r="I8" s="907" t="s">
        <v>789</v>
      </c>
      <c r="J8" s="907"/>
      <c r="K8" s="907"/>
      <c r="L8" s="907"/>
    </row>
    <row r="9" spans="1:19" s="14" customFormat="1" x14ac:dyDescent="0.2">
      <c r="A9" s="873" t="s">
        <v>2</v>
      </c>
      <c r="B9" s="873" t="s">
        <v>3</v>
      </c>
      <c r="C9" s="905" t="s">
        <v>26</v>
      </c>
      <c r="D9" s="906"/>
      <c r="E9" s="906"/>
      <c r="F9" s="906"/>
      <c r="G9" s="906"/>
      <c r="H9" s="905" t="s">
        <v>27</v>
      </c>
      <c r="I9" s="906"/>
      <c r="J9" s="906"/>
      <c r="K9" s="906"/>
      <c r="L9" s="906"/>
      <c r="R9" s="25"/>
      <c r="S9" s="26"/>
    </row>
    <row r="10" spans="1:19" s="14" customFormat="1" ht="63.75" x14ac:dyDescent="0.2">
      <c r="A10" s="873"/>
      <c r="B10" s="873"/>
      <c r="C10" s="5" t="s">
        <v>763</v>
      </c>
      <c r="D10" s="5" t="s">
        <v>796</v>
      </c>
      <c r="E10" s="5" t="s">
        <v>72</v>
      </c>
      <c r="F10" s="5" t="s">
        <v>73</v>
      </c>
      <c r="G10" s="5" t="s">
        <v>373</v>
      </c>
      <c r="H10" s="5" t="s">
        <v>763</v>
      </c>
      <c r="I10" s="5" t="s">
        <v>796</v>
      </c>
      <c r="J10" s="5" t="s">
        <v>72</v>
      </c>
      <c r="K10" s="5" t="s">
        <v>73</v>
      </c>
      <c r="L10" s="5" t="s">
        <v>374</v>
      </c>
    </row>
    <row r="11" spans="1:19" s="14" customFormat="1" x14ac:dyDescent="0.2">
      <c r="A11" s="5">
        <v>1</v>
      </c>
      <c r="B11" s="5">
        <v>2</v>
      </c>
      <c r="C11" s="5">
        <v>3</v>
      </c>
      <c r="D11" s="5">
        <v>4</v>
      </c>
      <c r="E11" s="5">
        <v>5</v>
      </c>
      <c r="F11" s="5">
        <v>6</v>
      </c>
      <c r="G11" s="5">
        <v>7</v>
      </c>
      <c r="H11" s="5">
        <v>8</v>
      </c>
      <c r="I11" s="5">
        <v>9</v>
      </c>
      <c r="J11" s="5">
        <v>10</v>
      </c>
      <c r="K11" s="5">
        <v>11</v>
      </c>
      <c r="L11" s="5">
        <v>12</v>
      </c>
    </row>
    <row r="12" spans="1:19" ht="18" customHeight="1" x14ac:dyDescent="0.2">
      <c r="A12" s="543">
        <v>1</v>
      </c>
      <c r="B12" s="45" t="s">
        <v>893</v>
      </c>
      <c r="C12" s="931" t="s">
        <v>903</v>
      </c>
      <c r="D12" s="931"/>
      <c r="E12" s="931"/>
      <c r="F12" s="931"/>
      <c r="G12" s="931"/>
      <c r="H12" s="931"/>
      <c r="I12" s="931"/>
      <c r="J12" s="931"/>
      <c r="K12" s="931"/>
      <c r="L12" s="931"/>
    </row>
    <row r="13" spans="1:19" ht="18" customHeight="1" x14ac:dyDescent="0.2">
      <c r="A13" s="543">
        <v>2</v>
      </c>
      <c r="B13" s="45" t="s">
        <v>894</v>
      </c>
      <c r="C13" s="931"/>
      <c r="D13" s="931"/>
      <c r="E13" s="931"/>
      <c r="F13" s="931"/>
      <c r="G13" s="931"/>
      <c r="H13" s="931"/>
      <c r="I13" s="931"/>
      <c r="J13" s="931"/>
      <c r="K13" s="931"/>
      <c r="L13" s="931"/>
    </row>
    <row r="14" spans="1:19" ht="18" customHeight="1" x14ac:dyDescent="0.2">
      <c r="A14" s="543">
        <v>3</v>
      </c>
      <c r="B14" s="45" t="s">
        <v>895</v>
      </c>
      <c r="C14" s="931"/>
      <c r="D14" s="931"/>
      <c r="E14" s="931"/>
      <c r="F14" s="931"/>
      <c r="G14" s="931"/>
      <c r="H14" s="931"/>
      <c r="I14" s="931"/>
      <c r="J14" s="931"/>
      <c r="K14" s="931"/>
      <c r="L14" s="931"/>
    </row>
    <row r="15" spans="1:19" ht="18" customHeight="1" x14ac:dyDescent="0.2">
      <c r="A15" s="543">
        <v>4</v>
      </c>
      <c r="B15" s="45" t="s">
        <v>896</v>
      </c>
      <c r="C15" s="931"/>
      <c r="D15" s="931"/>
      <c r="E15" s="931"/>
      <c r="F15" s="931"/>
      <c r="G15" s="931"/>
      <c r="H15" s="931"/>
      <c r="I15" s="931"/>
      <c r="J15" s="931"/>
      <c r="K15" s="931"/>
      <c r="L15" s="931"/>
    </row>
    <row r="16" spans="1:19" ht="18" customHeight="1" x14ac:dyDescent="0.2">
      <c r="A16" s="543">
        <v>5</v>
      </c>
      <c r="B16" s="45" t="s">
        <v>897</v>
      </c>
      <c r="C16" s="931"/>
      <c r="D16" s="931"/>
      <c r="E16" s="931"/>
      <c r="F16" s="931"/>
      <c r="G16" s="931"/>
      <c r="H16" s="931"/>
      <c r="I16" s="931"/>
      <c r="J16" s="931"/>
      <c r="K16" s="931"/>
      <c r="L16" s="931"/>
    </row>
    <row r="17" spans="1:12" ht="18" customHeight="1" x14ac:dyDescent="0.2">
      <c r="A17" s="543">
        <v>6</v>
      </c>
      <c r="B17" s="45" t="s">
        <v>898</v>
      </c>
      <c r="C17" s="931"/>
      <c r="D17" s="931"/>
      <c r="E17" s="931"/>
      <c r="F17" s="931"/>
      <c r="G17" s="931"/>
      <c r="H17" s="931"/>
      <c r="I17" s="931"/>
      <c r="J17" s="931"/>
      <c r="K17" s="931"/>
      <c r="L17" s="931"/>
    </row>
    <row r="18" spans="1:12" ht="18" customHeight="1" x14ac:dyDescent="0.2">
      <c r="A18" s="543">
        <v>7</v>
      </c>
      <c r="B18" s="45" t="s">
        <v>899</v>
      </c>
      <c r="C18" s="931"/>
      <c r="D18" s="931"/>
      <c r="E18" s="931"/>
      <c r="F18" s="931"/>
      <c r="G18" s="931"/>
      <c r="H18" s="931"/>
      <c r="I18" s="931"/>
      <c r="J18" s="931"/>
      <c r="K18" s="931"/>
      <c r="L18" s="931"/>
    </row>
    <row r="19" spans="1:12" ht="18" customHeight="1" x14ac:dyDescent="0.2">
      <c r="A19" s="658">
        <v>8</v>
      </c>
      <c r="B19" s="45" t="s">
        <v>900</v>
      </c>
      <c r="C19" s="931"/>
      <c r="D19" s="931"/>
      <c r="E19" s="931"/>
      <c r="F19" s="931"/>
      <c r="G19" s="931"/>
      <c r="H19" s="931"/>
      <c r="I19" s="931"/>
      <c r="J19" s="931"/>
      <c r="K19" s="931"/>
      <c r="L19" s="931"/>
    </row>
    <row r="20" spans="1:12" ht="18" customHeight="1" x14ac:dyDescent="0.2">
      <c r="A20" s="658">
        <v>9</v>
      </c>
      <c r="B20" s="45" t="s">
        <v>901</v>
      </c>
      <c r="C20" s="931"/>
      <c r="D20" s="931"/>
      <c r="E20" s="931"/>
      <c r="F20" s="931"/>
      <c r="G20" s="931"/>
      <c r="H20" s="931"/>
      <c r="I20" s="931"/>
      <c r="J20" s="931"/>
      <c r="K20" s="931"/>
      <c r="L20" s="931"/>
    </row>
    <row r="21" spans="1:12" ht="18" customHeight="1" x14ac:dyDescent="0.2">
      <c r="A21" s="658">
        <v>10</v>
      </c>
      <c r="B21" s="45" t="s">
        <v>902</v>
      </c>
      <c r="C21" s="931"/>
      <c r="D21" s="931"/>
      <c r="E21" s="931"/>
      <c r="F21" s="931"/>
      <c r="G21" s="931"/>
      <c r="H21" s="931"/>
      <c r="I21" s="931"/>
      <c r="J21" s="931"/>
      <c r="K21" s="931"/>
      <c r="L21" s="931"/>
    </row>
    <row r="22" spans="1:12" s="449" customFormat="1" ht="18" customHeight="1" x14ac:dyDescent="0.2">
      <c r="A22" s="658">
        <v>11</v>
      </c>
      <c r="B22" s="45" t="s">
        <v>938</v>
      </c>
      <c r="C22" s="931"/>
      <c r="D22" s="931"/>
      <c r="E22" s="931"/>
      <c r="F22" s="931"/>
      <c r="G22" s="931"/>
      <c r="H22" s="931"/>
      <c r="I22" s="931"/>
      <c r="J22" s="931"/>
      <c r="K22" s="931"/>
      <c r="L22" s="931"/>
    </row>
    <row r="23" spans="1:12" s="449" customFormat="1" ht="18" customHeight="1" x14ac:dyDescent="0.2">
      <c r="A23" s="658">
        <v>12</v>
      </c>
      <c r="B23" s="45" t="s">
        <v>939</v>
      </c>
      <c r="C23" s="931"/>
      <c r="D23" s="931"/>
      <c r="E23" s="931"/>
      <c r="F23" s="931"/>
      <c r="G23" s="931"/>
      <c r="H23" s="931"/>
      <c r="I23" s="931"/>
      <c r="J23" s="931"/>
      <c r="K23" s="931"/>
      <c r="L23" s="931"/>
    </row>
    <row r="24" spans="1:12" s="449" customFormat="1" ht="18" customHeight="1" x14ac:dyDescent="0.2">
      <c r="A24" s="658">
        <v>13</v>
      </c>
      <c r="B24" s="45" t="s">
        <v>940</v>
      </c>
      <c r="C24" s="931"/>
      <c r="D24" s="931"/>
      <c r="E24" s="931"/>
      <c r="F24" s="931"/>
      <c r="G24" s="931"/>
      <c r="H24" s="931"/>
      <c r="I24" s="931"/>
      <c r="J24" s="931"/>
      <c r="K24" s="931"/>
      <c r="L24" s="931"/>
    </row>
    <row r="25" spans="1:12" s="449" customFormat="1" ht="18" customHeight="1" x14ac:dyDescent="0.2">
      <c r="A25" s="658">
        <v>14</v>
      </c>
      <c r="B25" s="45" t="s">
        <v>941</v>
      </c>
      <c r="C25" s="931"/>
      <c r="D25" s="931"/>
      <c r="E25" s="931"/>
      <c r="F25" s="931"/>
      <c r="G25" s="931"/>
      <c r="H25" s="931"/>
      <c r="I25" s="931"/>
      <c r="J25" s="931"/>
      <c r="K25" s="931"/>
      <c r="L25" s="931"/>
    </row>
    <row r="26" spans="1:12" s="449" customFormat="1" ht="18" customHeight="1" x14ac:dyDescent="0.2">
      <c r="A26" s="658">
        <v>15</v>
      </c>
      <c r="B26" s="45" t="s">
        <v>942</v>
      </c>
      <c r="C26" s="931"/>
      <c r="D26" s="931"/>
      <c r="E26" s="931"/>
      <c r="F26" s="931"/>
      <c r="G26" s="931"/>
      <c r="H26" s="931"/>
      <c r="I26" s="931"/>
      <c r="J26" s="931"/>
      <c r="K26" s="931"/>
      <c r="L26" s="931"/>
    </row>
    <row r="27" spans="1:12" s="449" customFormat="1" ht="18" customHeight="1" x14ac:dyDescent="0.2">
      <c r="A27" s="658">
        <v>16</v>
      </c>
      <c r="B27" s="45" t="s">
        <v>943</v>
      </c>
      <c r="C27" s="931"/>
      <c r="D27" s="931"/>
      <c r="E27" s="931"/>
      <c r="F27" s="931"/>
      <c r="G27" s="931"/>
      <c r="H27" s="931"/>
      <c r="I27" s="931"/>
      <c r="J27" s="931"/>
      <c r="K27" s="931"/>
      <c r="L27" s="931"/>
    </row>
    <row r="28" spans="1:12" s="449" customFormat="1" ht="18" customHeight="1" x14ac:dyDescent="0.2">
      <c r="A28" s="658">
        <v>17</v>
      </c>
      <c r="B28" s="45" t="s">
        <v>944</v>
      </c>
      <c r="C28" s="931"/>
      <c r="D28" s="931"/>
      <c r="E28" s="931"/>
      <c r="F28" s="931"/>
      <c r="G28" s="931"/>
      <c r="H28" s="931"/>
      <c r="I28" s="931"/>
      <c r="J28" s="931"/>
      <c r="K28" s="931"/>
      <c r="L28" s="931"/>
    </row>
    <row r="29" spans="1:12" s="449" customFormat="1" ht="18" customHeight="1" x14ac:dyDescent="0.2">
      <c r="A29" s="658">
        <v>18</v>
      </c>
      <c r="B29" s="45" t="s">
        <v>945</v>
      </c>
      <c r="C29" s="931"/>
      <c r="D29" s="931"/>
      <c r="E29" s="931"/>
      <c r="F29" s="931"/>
      <c r="G29" s="931"/>
      <c r="H29" s="931"/>
      <c r="I29" s="931"/>
      <c r="J29" s="931"/>
      <c r="K29" s="931"/>
      <c r="L29" s="931"/>
    </row>
    <row r="30" spans="1:12" s="449" customFormat="1" ht="18" customHeight="1" x14ac:dyDescent="0.2">
      <c r="A30" s="658">
        <v>19</v>
      </c>
      <c r="B30" s="45" t="s">
        <v>946</v>
      </c>
      <c r="C30" s="931"/>
      <c r="D30" s="931"/>
      <c r="E30" s="931"/>
      <c r="F30" s="931"/>
      <c r="G30" s="931"/>
      <c r="H30" s="931"/>
      <c r="I30" s="931"/>
      <c r="J30" s="931"/>
      <c r="K30" s="931"/>
      <c r="L30" s="931"/>
    </row>
    <row r="31" spans="1:12" s="449" customFormat="1" ht="18" customHeight="1" x14ac:dyDescent="0.2">
      <c r="A31" s="658">
        <v>20</v>
      </c>
      <c r="B31" s="45" t="s">
        <v>947</v>
      </c>
      <c r="C31" s="931"/>
      <c r="D31" s="931"/>
      <c r="E31" s="931"/>
      <c r="F31" s="931"/>
      <c r="G31" s="931"/>
      <c r="H31" s="931"/>
      <c r="I31" s="931"/>
      <c r="J31" s="931"/>
      <c r="K31" s="931"/>
      <c r="L31" s="931"/>
    </row>
    <row r="32" spans="1:12" s="449" customFormat="1" ht="18" customHeight="1" x14ac:dyDescent="0.2">
      <c r="A32" s="658">
        <v>21</v>
      </c>
      <c r="B32" s="45" t="s">
        <v>948</v>
      </c>
      <c r="C32" s="931"/>
      <c r="D32" s="931"/>
      <c r="E32" s="931"/>
      <c r="F32" s="931"/>
      <c r="G32" s="931"/>
      <c r="H32" s="931"/>
      <c r="I32" s="931"/>
      <c r="J32" s="931"/>
      <c r="K32" s="931"/>
      <c r="L32" s="931"/>
    </row>
    <row r="33" spans="1:13" s="449" customFormat="1" ht="18" customHeight="1" x14ac:dyDescent="0.2">
      <c r="A33" s="658">
        <v>22</v>
      </c>
      <c r="B33" s="45" t="s">
        <v>949</v>
      </c>
      <c r="C33" s="931"/>
      <c r="D33" s="931"/>
      <c r="E33" s="931"/>
      <c r="F33" s="931"/>
      <c r="G33" s="931"/>
      <c r="H33" s="931"/>
      <c r="I33" s="931"/>
      <c r="J33" s="931"/>
      <c r="K33" s="931"/>
      <c r="L33" s="931"/>
    </row>
    <row r="34" spans="1:13" s="449" customFormat="1" ht="15.75" x14ac:dyDescent="0.25">
      <c r="A34" s="466"/>
      <c r="B34" s="547" t="s">
        <v>950</v>
      </c>
      <c r="C34" s="515"/>
      <c r="D34" s="515"/>
      <c r="E34" s="515"/>
      <c r="F34" s="515"/>
      <c r="G34" s="515"/>
      <c r="H34" s="515"/>
      <c r="I34" s="515"/>
      <c r="J34" s="515"/>
      <c r="K34" s="515"/>
      <c r="L34" s="515"/>
    </row>
    <row r="35" spans="1:13" x14ac:dyDescent="0.2">
      <c r="A35" s="20" t="s">
        <v>372</v>
      </c>
      <c r="B35" s="20"/>
      <c r="C35" s="20"/>
      <c r="D35" s="20"/>
      <c r="E35" s="20"/>
      <c r="F35" s="20"/>
      <c r="G35" s="20"/>
      <c r="H35" s="20"/>
      <c r="I35" s="20"/>
      <c r="J35" s="20"/>
      <c r="K35" s="20"/>
      <c r="L35" s="20"/>
    </row>
    <row r="36" spans="1:13" x14ac:dyDescent="0.2">
      <c r="A36" s="19" t="s">
        <v>371</v>
      </c>
      <c r="B36" s="20"/>
      <c r="C36" s="20"/>
      <c r="D36" s="20"/>
      <c r="E36" s="20"/>
      <c r="F36" s="20"/>
      <c r="G36" s="20"/>
      <c r="H36" s="20"/>
      <c r="I36" s="20"/>
      <c r="J36" s="20"/>
      <c r="K36" s="20"/>
      <c r="L36" s="20"/>
    </row>
    <row r="37" spans="1:13" ht="15.75" customHeight="1" x14ac:dyDescent="0.2">
      <c r="A37" s="14"/>
      <c r="B37" s="14"/>
      <c r="C37" s="14"/>
      <c r="D37" s="14"/>
      <c r="E37" s="14"/>
      <c r="F37" s="14"/>
      <c r="G37" s="14"/>
      <c r="H37" s="14"/>
      <c r="I37" s="14"/>
      <c r="J37" s="14"/>
      <c r="K37" s="14"/>
      <c r="L37" s="14"/>
    </row>
    <row r="38" spans="1:13" ht="15.75" customHeight="1" x14ac:dyDescent="0.2">
      <c r="A38" s="14"/>
      <c r="B38" s="14"/>
      <c r="C38" s="14"/>
      <c r="D38" s="14"/>
      <c r="E38" s="14"/>
      <c r="F38" s="14"/>
      <c r="G38" s="14"/>
      <c r="H38" s="14"/>
      <c r="I38" s="14"/>
      <c r="J38" s="14"/>
      <c r="K38" s="14"/>
      <c r="L38" s="14"/>
    </row>
    <row r="39" spans="1:13" ht="14.25" customHeight="1" x14ac:dyDescent="0.2">
      <c r="A39" s="885" t="s">
        <v>12</v>
      </c>
      <c r="B39" s="885"/>
      <c r="C39" s="885"/>
      <c r="D39" s="885"/>
      <c r="E39" s="885"/>
      <c r="F39" s="885"/>
      <c r="G39" s="885"/>
      <c r="H39" s="885"/>
      <c r="I39" s="885"/>
      <c r="J39" s="885"/>
      <c r="K39" s="885"/>
      <c r="L39" s="885"/>
    </row>
    <row r="40" spans="1:13" x14ac:dyDescent="0.2">
      <c r="A40" s="885" t="s">
        <v>13</v>
      </c>
      <c r="B40" s="885"/>
      <c r="C40" s="885"/>
      <c r="D40" s="885"/>
      <c r="E40" s="885"/>
      <c r="F40" s="885"/>
      <c r="G40" s="885"/>
      <c r="H40" s="885"/>
      <c r="I40" s="885"/>
      <c r="J40" s="885"/>
      <c r="K40" s="885"/>
      <c r="L40" s="885"/>
    </row>
    <row r="41" spans="1:13" x14ac:dyDescent="0.2">
      <c r="A41" s="885" t="s">
        <v>19</v>
      </c>
      <c r="B41" s="885"/>
      <c r="C41" s="885"/>
      <c r="D41" s="885"/>
      <c r="E41" s="885"/>
      <c r="F41" s="885"/>
      <c r="G41" s="885"/>
      <c r="H41" s="885"/>
      <c r="I41" s="885"/>
      <c r="J41" s="885"/>
      <c r="K41" s="885"/>
      <c r="L41" s="885"/>
    </row>
    <row r="42" spans="1:13" x14ac:dyDescent="0.2">
      <c r="A42" s="14" t="s">
        <v>22</v>
      </c>
      <c r="B42" s="14"/>
      <c r="C42" s="14"/>
      <c r="D42" s="14"/>
      <c r="E42" s="14"/>
      <c r="F42" s="14"/>
      <c r="J42" s="858" t="s">
        <v>86</v>
      </c>
      <c r="K42" s="858"/>
      <c r="L42" s="858"/>
      <c r="M42" s="858"/>
    </row>
    <row r="43" spans="1:13" x14ac:dyDescent="0.2">
      <c r="A43" s="14"/>
    </row>
    <row r="44" spans="1:13" x14ac:dyDescent="0.2">
      <c r="A44" s="877"/>
      <c r="B44" s="877"/>
      <c r="C44" s="877"/>
      <c r="D44" s="877"/>
      <c r="E44" s="877"/>
      <c r="F44" s="877"/>
      <c r="G44" s="877"/>
      <c r="H44" s="877"/>
      <c r="I44" s="877"/>
      <c r="J44" s="877"/>
      <c r="K44" s="877"/>
      <c r="L44" s="877"/>
    </row>
  </sheetData>
  <mergeCells count="17">
    <mergeCell ref="L1:N1"/>
    <mergeCell ref="A2:L2"/>
    <mergeCell ref="A3:L3"/>
    <mergeCell ref="A5:L5"/>
    <mergeCell ref="A7:B7"/>
    <mergeCell ref="F7:L7"/>
    <mergeCell ref="A40:L40"/>
    <mergeCell ref="A41:L41"/>
    <mergeCell ref="J42:M42"/>
    <mergeCell ref="A44:L44"/>
    <mergeCell ref="I8:L8"/>
    <mergeCell ref="A9:A10"/>
    <mergeCell ref="B9:B10"/>
    <mergeCell ref="C9:G9"/>
    <mergeCell ref="H9:L9"/>
    <mergeCell ref="A39:L39"/>
    <mergeCell ref="C12:L33"/>
  </mergeCells>
  <printOptions horizontalCentered="1"/>
  <pageMargins left="0.70866141732283472" right="0.70866141732283472" top="0.23622047244094491" bottom="0" header="0.31496062992125984" footer="0.31496062992125984"/>
  <pageSetup paperSize="9" scale="78" orientation="landscape" r:id="rId1"/>
  <rowBreaks count="1" manualBreakCount="1">
    <brk id="43"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view="pageBreakPreview" topLeftCell="A9" zoomScale="80" zoomScaleSheetLayoutView="80" workbookViewId="0">
      <selection activeCell="C37" sqref="C37:I38"/>
    </sheetView>
  </sheetViews>
  <sheetFormatPr defaultColWidth="9.140625" defaultRowHeight="12.75" x14ac:dyDescent="0.2"/>
  <cols>
    <col min="1" max="1" width="7.42578125" style="15" customWidth="1"/>
    <col min="2" max="2" width="12.42578125" style="15" customWidth="1"/>
    <col min="3" max="3" width="9.85546875" style="15" customWidth="1"/>
    <col min="4" max="4" width="10.140625" style="15" customWidth="1"/>
    <col min="5" max="5" width="9" style="15" bestFit="1" customWidth="1"/>
    <col min="6" max="6" width="8.42578125" style="15" customWidth="1"/>
    <col min="7" max="7" width="7.28515625" style="15" customWidth="1"/>
    <col min="8" max="8" width="8.140625" style="15" customWidth="1"/>
    <col min="9" max="9" width="9.28515625" style="15" customWidth="1"/>
    <col min="10" max="10" width="10.7109375" style="15" customWidth="1"/>
    <col min="11" max="11" width="9" style="15" bestFit="1" customWidth="1"/>
    <col min="12" max="12" width="9.140625" style="15" customWidth="1"/>
    <col min="13" max="13" width="7.85546875" style="15" customWidth="1"/>
    <col min="14" max="14" width="9" style="15" bestFit="1" customWidth="1"/>
    <col min="15" max="15" width="9.85546875" style="15" customWidth="1"/>
    <col min="16" max="16" width="10.140625" style="15" customWidth="1"/>
    <col min="17" max="17" width="9.85546875" style="15" customWidth="1"/>
    <col min="18" max="16384" width="9.140625" style="15"/>
  </cols>
  <sheetData>
    <row r="1" spans="1:21" customFormat="1" ht="15" x14ac:dyDescent="0.2">
      <c r="H1" s="31"/>
      <c r="I1" s="31"/>
      <c r="J1" s="31"/>
      <c r="K1" s="31"/>
      <c r="L1" s="31"/>
      <c r="M1" s="31"/>
      <c r="N1" s="31"/>
      <c r="O1" s="31"/>
      <c r="P1" s="864" t="s">
        <v>66</v>
      </c>
      <c r="Q1" s="864"/>
      <c r="S1" s="15"/>
      <c r="T1" s="38"/>
      <c r="U1" s="38"/>
    </row>
    <row r="2" spans="1:21" customFormat="1" ht="15" x14ac:dyDescent="0.2">
      <c r="A2" s="874" t="s">
        <v>0</v>
      </c>
      <c r="B2" s="874"/>
      <c r="C2" s="874"/>
      <c r="D2" s="874"/>
      <c r="E2" s="874"/>
      <c r="F2" s="874"/>
      <c r="G2" s="874"/>
      <c r="H2" s="874"/>
      <c r="I2" s="874"/>
      <c r="J2" s="874"/>
      <c r="K2" s="874"/>
      <c r="L2" s="874"/>
      <c r="M2" s="874"/>
      <c r="N2" s="874"/>
      <c r="O2" s="874"/>
      <c r="P2" s="874"/>
      <c r="Q2" s="874"/>
      <c r="R2" s="40"/>
      <c r="S2" s="40"/>
      <c r="T2" s="40"/>
      <c r="U2" s="40"/>
    </row>
    <row r="3" spans="1:21" customFormat="1" ht="20.25" x14ac:dyDescent="0.3">
      <c r="A3" s="863" t="s">
        <v>709</v>
      </c>
      <c r="B3" s="863"/>
      <c r="C3" s="863"/>
      <c r="D3" s="863"/>
      <c r="E3" s="863"/>
      <c r="F3" s="863"/>
      <c r="G3" s="863"/>
      <c r="H3" s="863"/>
      <c r="I3" s="863"/>
      <c r="J3" s="863"/>
      <c r="K3" s="863"/>
      <c r="L3" s="863"/>
      <c r="M3" s="863"/>
      <c r="N3" s="863"/>
      <c r="O3" s="863"/>
      <c r="P3" s="863"/>
      <c r="Q3" s="863"/>
      <c r="R3" s="39"/>
      <c r="S3" s="39"/>
      <c r="T3" s="39"/>
      <c r="U3" s="39"/>
    </row>
    <row r="4" spans="1:21" customFormat="1" ht="10.5" customHeight="1" x14ac:dyDescent="0.2"/>
    <row r="5" spans="1:21" x14ac:dyDescent="0.2">
      <c r="A5" s="23"/>
      <c r="B5" s="23"/>
      <c r="C5" s="23"/>
      <c r="D5" s="23"/>
      <c r="E5" s="22"/>
      <c r="F5" s="22"/>
      <c r="G5" s="22"/>
      <c r="H5" s="22"/>
      <c r="I5" s="22"/>
      <c r="J5" s="22"/>
      <c r="K5" s="22"/>
      <c r="L5" s="22"/>
      <c r="M5" s="22"/>
      <c r="N5" s="23"/>
      <c r="O5" s="23"/>
      <c r="P5" s="22"/>
      <c r="Q5" s="20"/>
    </row>
    <row r="6" spans="1:21" ht="18" customHeight="1" x14ac:dyDescent="0.25">
      <c r="A6" s="876" t="s">
        <v>856</v>
      </c>
      <c r="B6" s="876"/>
      <c r="C6" s="876"/>
      <c r="D6" s="876"/>
      <c r="E6" s="876"/>
      <c r="F6" s="876"/>
      <c r="G6" s="876"/>
      <c r="H6" s="876"/>
      <c r="I6" s="876"/>
      <c r="J6" s="876"/>
      <c r="K6" s="876"/>
      <c r="L6" s="876"/>
      <c r="M6" s="876"/>
      <c r="N6" s="876"/>
      <c r="O6" s="876"/>
      <c r="P6" s="876"/>
      <c r="Q6" s="876"/>
    </row>
    <row r="7" spans="1:21" ht="9.75" customHeight="1" x14ac:dyDescent="0.2"/>
    <row r="8" spans="1:21" ht="0.75" customHeight="1" x14ac:dyDescent="0.2"/>
    <row r="9" spans="1:21" x14ac:dyDescent="0.2">
      <c r="A9" s="858" t="s">
        <v>165</v>
      </c>
      <c r="B9" s="858"/>
      <c r="Q9" s="28" t="s">
        <v>24</v>
      </c>
      <c r="R9" s="18"/>
      <c r="S9" s="20"/>
    </row>
    <row r="10" spans="1:21" ht="15.75" x14ac:dyDescent="0.25">
      <c r="A10" s="13"/>
      <c r="N10" s="907" t="s">
        <v>789</v>
      </c>
      <c r="O10" s="907"/>
      <c r="P10" s="907"/>
      <c r="Q10" s="907"/>
    </row>
    <row r="11" spans="1:21" ht="28.5" customHeight="1" x14ac:dyDescent="0.2">
      <c r="A11" s="859" t="s">
        <v>2</v>
      </c>
      <c r="B11" s="859" t="s">
        <v>3</v>
      </c>
      <c r="C11" s="873" t="s">
        <v>767</v>
      </c>
      <c r="D11" s="873"/>
      <c r="E11" s="873"/>
      <c r="F11" s="873" t="s">
        <v>798</v>
      </c>
      <c r="G11" s="873"/>
      <c r="H11" s="873"/>
      <c r="I11" s="932" t="s">
        <v>376</v>
      </c>
      <c r="J11" s="933"/>
      <c r="K11" s="934"/>
      <c r="L11" s="932" t="s">
        <v>96</v>
      </c>
      <c r="M11" s="933"/>
      <c r="N11" s="934"/>
      <c r="O11" s="935" t="s">
        <v>797</v>
      </c>
      <c r="P11" s="936"/>
      <c r="Q11" s="937"/>
    </row>
    <row r="12" spans="1:21" ht="39.75" customHeight="1" x14ac:dyDescent="0.2">
      <c r="A12" s="860"/>
      <c r="B12" s="860"/>
      <c r="C12" s="5" t="s">
        <v>115</v>
      </c>
      <c r="D12" s="5" t="s">
        <v>672</v>
      </c>
      <c r="E12" s="34" t="s">
        <v>18</v>
      </c>
      <c r="F12" s="5" t="s">
        <v>115</v>
      </c>
      <c r="G12" s="5" t="s">
        <v>673</v>
      </c>
      <c r="H12" s="34" t="s">
        <v>18</v>
      </c>
      <c r="I12" s="5" t="s">
        <v>115</v>
      </c>
      <c r="J12" s="5" t="s">
        <v>673</v>
      </c>
      <c r="K12" s="34" t="s">
        <v>18</v>
      </c>
      <c r="L12" s="5" t="s">
        <v>115</v>
      </c>
      <c r="M12" s="5" t="s">
        <v>673</v>
      </c>
      <c r="N12" s="34" t="s">
        <v>18</v>
      </c>
      <c r="O12" s="5" t="s">
        <v>236</v>
      </c>
      <c r="P12" s="5" t="s">
        <v>674</v>
      </c>
      <c r="Q12" s="5" t="s">
        <v>116</v>
      </c>
    </row>
    <row r="13" spans="1:21" s="63" customFormat="1" x14ac:dyDescent="0.2">
      <c r="A13" s="60">
        <v>1</v>
      </c>
      <c r="B13" s="60">
        <v>2</v>
      </c>
      <c r="C13" s="60">
        <v>3</v>
      </c>
      <c r="D13" s="60">
        <v>4</v>
      </c>
      <c r="E13" s="60">
        <v>5</v>
      </c>
      <c r="F13" s="60">
        <v>6</v>
      </c>
      <c r="G13" s="60">
        <v>7</v>
      </c>
      <c r="H13" s="60">
        <v>8</v>
      </c>
      <c r="I13" s="60">
        <v>9</v>
      </c>
      <c r="J13" s="60">
        <v>10</v>
      </c>
      <c r="K13" s="60">
        <v>11</v>
      </c>
      <c r="L13" s="60">
        <v>12</v>
      </c>
      <c r="M13" s="60">
        <v>13</v>
      </c>
      <c r="N13" s="60">
        <v>14</v>
      </c>
      <c r="O13" s="60">
        <v>15</v>
      </c>
      <c r="P13" s="60">
        <v>16</v>
      </c>
      <c r="Q13" s="60">
        <v>17</v>
      </c>
    </row>
    <row r="14" spans="1:21" ht="19.5" customHeight="1" x14ac:dyDescent="0.2">
      <c r="A14" s="543">
        <v>1</v>
      </c>
      <c r="B14" s="45" t="s">
        <v>893</v>
      </c>
      <c r="C14" s="337">
        <v>217.6</v>
      </c>
      <c r="D14" s="337">
        <v>23.98</v>
      </c>
      <c r="E14" s="337">
        <f>SUM(C14:D14)</f>
        <v>241.57999999999998</v>
      </c>
      <c r="F14" s="337">
        <f>18.61-17.85</f>
        <v>0.75999999999999801</v>
      </c>
      <c r="G14" s="337">
        <v>0</v>
      </c>
      <c r="H14" s="337">
        <f>SUM(F14:G14)</f>
        <v>0.75999999999999801</v>
      </c>
      <c r="I14" s="337">
        <v>228.27</v>
      </c>
      <c r="J14" s="337">
        <v>33.090000000000003</v>
      </c>
      <c r="K14" s="337">
        <f>SUM(I14:J14)</f>
        <v>261.36</v>
      </c>
      <c r="L14" s="337">
        <v>180.1684741</v>
      </c>
      <c r="M14" s="337">
        <v>19.9916388</v>
      </c>
      <c r="N14" s="337">
        <f>SUM(L14:M14)</f>
        <v>200.1601129</v>
      </c>
      <c r="O14" s="337">
        <f>F14+I14-L14</f>
        <v>48.861525900000004</v>
      </c>
      <c r="P14" s="337">
        <f>G14+J14-M14</f>
        <v>13.098361200000003</v>
      </c>
      <c r="Q14" s="337">
        <f>SUM(O14:P14)</f>
        <v>61.959887100000003</v>
      </c>
    </row>
    <row r="15" spans="1:21" ht="19.5" customHeight="1" x14ac:dyDescent="0.2">
      <c r="A15" s="543">
        <v>2</v>
      </c>
      <c r="B15" s="45" t="s">
        <v>894</v>
      </c>
      <c r="C15" s="337">
        <v>59</v>
      </c>
      <c r="D15" s="337">
        <v>6.5</v>
      </c>
      <c r="E15" s="337">
        <f t="shared" ref="E15:E35" si="0">SUM(C15:D15)</f>
        <v>65.5</v>
      </c>
      <c r="F15" s="337">
        <v>10.43</v>
      </c>
      <c r="G15" s="337">
        <v>0</v>
      </c>
      <c r="H15" s="337">
        <f t="shared" ref="H15:H23" si="1">SUM(F15:G15)</f>
        <v>10.43</v>
      </c>
      <c r="I15" s="337">
        <v>61.88</v>
      </c>
      <c r="J15" s="337">
        <v>11.100000000000001</v>
      </c>
      <c r="K15" s="337">
        <f t="shared" ref="K15:K23" si="2">SUM(I15:J15)</f>
        <v>72.98</v>
      </c>
      <c r="L15" s="337">
        <v>47.778555500000003</v>
      </c>
      <c r="M15" s="337">
        <v>5.3036368999999999</v>
      </c>
      <c r="N15" s="337">
        <f t="shared" ref="N15:N23" si="3">SUM(L15:M15)</f>
        <v>53.082192400000004</v>
      </c>
      <c r="O15" s="337">
        <f t="shared" ref="O15:O23" si="4">F15+I15-L15</f>
        <v>24.531444499999999</v>
      </c>
      <c r="P15" s="337">
        <f t="shared" ref="P15:P23" si="5">G15+J15-M15</f>
        <v>5.7963631000000015</v>
      </c>
      <c r="Q15" s="337">
        <f t="shared" ref="Q15:Q23" si="6">SUM(O15:P15)</f>
        <v>30.3278076</v>
      </c>
    </row>
    <row r="16" spans="1:21" ht="19.5" customHeight="1" x14ac:dyDescent="0.2">
      <c r="A16" s="543">
        <v>3</v>
      </c>
      <c r="B16" s="45" t="s">
        <v>895</v>
      </c>
      <c r="C16" s="337">
        <v>210.73</v>
      </c>
      <c r="D16" s="337">
        <v>23.23</v>
      </c>
      <c r="E16" s="337">
        <f t="shared" si="0"/>
        <v>233.95999999999998</v>
      </c>
      <c r="F16" s="337">
        <v>30.03</v>
      </c>
      <c r="G16" s="337">
        <v>0</v>
      </c>
      <c r="H16" s="337">
        <f t="shared" si="1"/>
        <v>30.03</v>
      </c>
      <c r="I16" s="337">
        <v>229.63</v>
      </c>
      <c r="J16" s="337">
        <v>40.64</v>
      </c>
      <c r="K16" s="337">
        <f t="shared" si="2"/>
        <v>270.27</v>
      </c>
      <c r="L16" s="337">
        <v>175.65561359999998</v>
      </c>
      <c r="M16" s="337">
        <v>19.488094799999999</v>
      </c>
      <c r="N16" s="337">
        <f t="shared" si="3"/>
        <v>195.14370839999998</v>
      </c>
      <c r="O16" s="337">
        <f t="shared" si="4"/>
        <v>84.004386399999987</v>
      </c>
      <c r="P16" s="337">
        <f t="shared" si="5"/>
        <v>21.151905200000002</v>
      </c>
      <c r="Q16" s="337">
        <f t="shared" si="6"/>
        <v>105.15629159999999</v>
      </c>
    </row>
    <row r="17" spans="1:17" ht="19.5" customHeight="1" x14ac:dyDescent="0.2">
      <c r="A17" s="543">
        <v>4</v>
      </c>
      <c r="B17" s="45" t="s">
        <v>896</v>
      </c>
      <c r="C17" s="337">
        <v>269.45999999999998</v>
      </c>
      <c r="D17" s="337">
        <v>29.7</v>
      </c>
      <c r="E17" s="337">
        <f t="shared" si="0"/>
        <v>299.15999999999997</v>
      </c>
      <c r="F17" s="337">
        <v>9.42</v>
      </c>
      <c r="G17" s="337">
        <v>0</v>
      </c>
      <c r="H17" s="337">
        <f t="shared" si="1"/>
        <v>9.42</v>
      </c>
      <c r="I17" s="337">
        <v>316.23</v>
      </c>
      <c r="J17" s="337">
        <v>36.83</v>
      </c>
      <c r="K17" s="337">
        <f t="shared" si="2"/>
        <v>353.06</v>
      </c>
      <c r="L17" s="337">
        <v>161.90307009999998</v>
      </c>
      <c r="M17" s="337">
        <v>17.952325349999995</v>
      </c>
      <c r="N17" s="337">
        <f t="shared" si="3"/>
        <v>179.85539544999997</v>
      </c>
      <c r="O17" s="337">
        <f t="shared" si="4"/>
        <v>163.74692990000005</v>
      </c>
      <c r="P17" s="337">
        <f t="shared" si="5"/>
        <v>18.877674650000003</v>
      </c>
      <c r="Q17" s="337">
        <f t="shared" si="6"/>
        <v>182.62460455000007</v>
      </c>
    </row>
    <row r="18" spans="1:17" ht="19.5" customHeight="1" x14ac:dyDescent="0.2">
      <c r="A18" s="543">
        <v>5</v>
      </c>
      <c r="B18" s="45" t="s">
        <v>897</v>
      </c>
      <c r="C18" s="337">
        <v>225.35</v>
      </c>
      <c r="D18" s="337">
        <v>24.84</v>
      </c>
      <c r="E18" s="337">
        <f t="shared" si="0"/>
        <v>250.19</v>
      </c>
      <c r="F18" s="337">
        <v>30.72</v>
      </c>
      <c r="G18" s="337">
        <v>0</v>
      </c>
      <c r="H18" s="337">
        <f t="shared" si="1"/>
        <v>30.72</v>
      </c>
      <c r="I18" s="337">
        <v>265.3</v>
      </c>
      <c r="J18" s="337">
        <v>30.47</v>
      </c>
      <c r="K18" s="337">
        <f t="shared" si="2"/>
        <v>295.77</v>
      </c>
      <c r="L18" s="337">
        <v>143.18768249999999</v>
      </c>
      <c r="M18" s="337">
        <v>15.850530500000001</v>
      </c>
      <c r="N18" s="337">
        <f t="shared" si="3"/>
        <v>159.03821299999998</v>
      </c>
      <c r="O18" s="337">
        <f t="shared" si="4"/>
        <v>152.83231749999999</v>
      </c>
      <c r="P18" s="337">
        <f t="shared" si="5"/>
        <v>14.619469499999997</v>
      </c>
      <c r="Q18" s="337">
        <f t="shared" si="6"/>
        <v>167.451787</v>
      </c>
    </row>
    <row r="19" spans="1:17" ht="19.5" customHeight="1" x14ac:dyDescent="0.2">
      <c r="A19" s="543">
        <v>6</v>
      </c>
      <c r="B19" s="45" t="s">
        <v>898</v>
      </c>
      <c r="C19" s="337">
        <v>240.23</v>
      </c>
      <c r="D19" s="337">
        <v>26.48</v>
      </c>
      <c r="E19" s="337">
        <f t="shared" si="0"/>
        <v>266.70999999999998</v>
      </c>
      <c r="F19" s="337">
        <v>78.13</v>
      </c>
      <c r="G19" s="337">
        <v>0</v>
      </c>
      <c r="H19" s="337">
        <f t="shared" si="1"/>
        <v>78.13</v>
      </c>
      <c r="I19" s="337">
        <v>283.93</v>
      </c>
      <c r="J19" s="337">
        <v>30.94</v>
      </c>
      <c r="K19" s="337">
        <f t="shared" si="2"/>
        <v>314.87</v>
      </c>
      <c r="L19" s="337">
        <v>144.45614520000001</v>
      </c>
      <c r="M19" s="337">
        <v>15.944937900000001</v>
      </c>
      <c r="N19" s="337">
        <f t="shared" si="3"/>
        <v>160.40108310000002</v>
      </c>
      <c r="O19" s="337">
        <f t="shared" si="4"/>
        <v>217.60385479999999</v>
      </c>
      <c r="P19" s="337">
        <f t="shared" si="5"/>
        <v>14.9950621</v>
      </c>
      <c r="Q19" s="337">
        <f t="shared" si="6"/>
        <v>232.59891690000001</v>
      </c>
    </row>
    <row r="20" spans="1:17" ht="19.5" customHeight="1" x14ac:dyDescent="0.2">
      <c r="A20" s="658">
        <v>7</v>
      </c>
      <c r="B20" s="45" t="s">
        <v>899</v>
      </c>
      <c r="C20" s="337">
        <v>212.89</v>
      </c>
      <c r="D20" s="337">
        <v>23.46</v>
      </c>
      <c r="E20" s="337">
        <f t="shared" si="0"/>
        <v>236.35</v>
      </c>
      <c r="F20" s="337">
        <v>42.77</v>
      </c>
      <c r="G20" s="337">
        <v>0</v>
      </c>
      <c r="H20" s="337">
        <f t="shared" si="1"/>
        <v>42.77</v>
      </c>
      <c r="I20" s="337">
        <v>210.33</v>
      </c>
      <c r="J20" s="337">
        <v>24.85</v>
      </c>
      <c r="K20" s="337">
        <f t="shared" si="2"/>
        <v>235.18</v>
      </c>
      <c r="L20" s="337">
        <v>114.25418639999999</v>
      </c>
      <c r="M20" s="337">
        <v>12.619174600000001</v>
      </c>
      <c r="N20" s="337">
        <f t="shared" si="3"/>
        <v>126.87336099999999</v>
      </c>
      <c r="O20" s="337">
        <f t="shared" si="4"/>
        <v>138.84581360000004</v>
      </c>
      <c r="P20" s="337">
        <f t="shared" si="5"/>
        <v>12.230825400000001</v>
      </c>
      <c r="Q20" s="337">
        <f t="shared" si="6"/>
        <v>151.07663900000006</v>
      </c>
    </row>
    <row r="21" spans="1:17" ht="19.5" customHeight="1" x14ac:dyDescent="0.2">
      <c r="A21" s="658">
        <v>8</v>
      </c>
      <c r="B21" s="45" t="s">
        <v>900</v>
      </c>
      <c r="C21" s="337">
        <v>138.19999999999999</v>
      </c>
      <c r="D21" s="337">
        <v>15.23</v>
      </c>
      <c r="E21" s="337">
        <f t="shared" si="0"/>
        <v>153.42999999999998</v>
      </c>
      <c r="F21" s="337">
        <v>22.04</v>
      </c>
      <c r="G21" s="337">
        <v>0</v>
      </c>
      <c r="H21" s="337">
        <f t="shared" si="1"/>
        <v>22.04</v>
      </c>
      <c r="I21" s="337">
        <v>163.07</v>
      </c>
      <c r="J21" s="337">
        <v>19.98</v>
      </c>
      <c r="K21" s="337">
        <f t="shared" si="2"/>
        <v>183.04999999999998</v>
      </c>
      <c r="L21" s="337">
        <v>91.385528800000017</v>
      </c>
      <c r="M21" s="337">
        <v>10.089137599999999</v>
      </c>
      <c r="N21" s="337">
        <f t="shared" si="3"/>
        <v>101.47466640000002</v>
      </c>
      <c r="O21" s="337">
        <f t="shared" si="4"/>
        <v>93.724471199999968</v>
      </c>
      <c r="P21" s="337">
        <f t="shared" si="5"/>
        <v>9.8908624000000014</v>
      </c>
      <c r="Q21" s="337">
        <f t="shared" si="6"/>
        <v>103.61533359999997</v>
      </c>
    </row>
    <row r="22" spans="1:17" ht="19.5" customHeight="1" x14ac:dyDescent="0.2">
      <c r="A22" s="658">
        <v>9</v>
      </c>
      <c r="B22" s="45" t="s">
        <v>901</v>
      </c>
      <c r="C22" s="337">
        <v>347.33</v>
      </c>
      <c r="D22" s="337">
        <v>38.28</v>
      </c>
      <c r="E22" s="337">
        <f t="shared" si="0"/>
        <v>385.61</v>
      </c>
      <c r="F22" s="337">
        <v>0</v>
      </c>
      <c r="G22" s="337">
        <v>0</v>
      </c>
      <c r="H22" s="337">
        <f t="shared" si="1"/>
        <v>0</v>
      </c>
      <c r="I22" s="337">
        <v>368.47</v>
      </c>
      <c r="J22" s="337">
        <v>67.53</v>
      </c>
      <c r="K22" s="337">
        <f t="shared" si="2"/>
        <v>436</v>
      </c>
      <c r="L22" s="337">
        <v>366.83940588000002</v>
      </c>
      <c r="M22" s="337">
        <v>40.65659733999999</v>
      </c>
      <c r="N22" s="337">
        <f t="shared" si="3"/>
        <v>407.49600322000003</v>
      </c>
      <c r="O22" s="337">
        <f t="shared" si="4"/>
        <v>1.630594120000012</v>
      </c>
      <c r="P22" s="337">
        <f t="shared" si="5"/>
        <v>26.873402660000011</v>
      </c>
      <c r="Q22" s="337">
        <f t="shared" si="6"/>
        <v>28.503996780000023</v>
      </c>
    </row>
    <row r="23" spans="1:17" ht="19.5" customHeight="1" x14ac:dyDescent="0.2">
      <c r="A23" s="658">
        <v>10</v>
      </c>
      <c r="B23" s="45" t="s">
        <v>902</v>
      </c>
      <c r="C23" s="337">
        <v>295.95999999999998</v>
      </c>
      <c r="D23" s="337">
        <v>32.619999999999997</v>
      </c>
      <c r="E23" s="337">
        <f t="shared" si="0"/>
        <v>328.58</v>
      </c>
      <c r="F23" s="337">
        <v>3.29</v>
      </c>
      <c r="G23" s="337">
        <v>0</v>
      </c>
      <c r="H23" s="337">
        <f t="shared" si="1"/>
        <v>3.29</v>
      </c>
      <c r="I23" s="337">
        <v>308.94000000000005</v>
      </c>
      <c r="J23" s="337">
        <v>54.04</v>
      </c>
      <c r="K23" s="337">
        <f t="shared" si="2"/>
        <v>362.98000000000008</v>
      </c>
      <c r="L23" s="337">
        <v>234.39438830000003</v>
      </c>
      <c r="M23" s="337">
        <v>25.931676400000001</v>
      </c>
      <c r="N23" s="337">
        <f t="shared" si="3"/>
        <v>260.32606470000002</v>
      </c>
      <c r="O23" s="337">
        <f t="shared" si="4"/>
        <v>77.835611700000044</v>
      </c>
      <c r="P23" s="337">
        <f t="shared" si="5"/>
        <v>28.108323599999999</v>
      </c>
      <c r="Q23" s="337">
        <f t="shared" si="6"/>
        <v>105.94393530000005</v>
      </c>
    </row>
    <row r="24" spans="1:17" s="43" customFormat="1" ht="19.5" customHeight="1" x14ac:dyDescent="0.2">
      <c r="A24" s="658">
        <v>11</v>
      </c>
      <c r="B24" s="45" t="s">
        <v>938</v>
      </c>
      <c r="C24" s="506">
        <v>90.97</v>
      </c>
      <c r="D24" s="506">
        <v>10.039999999999999</v>
      </c>
      <c r="E24" s="337">
        <f t="shared" si="0"/>
        <v>101.00999999999999</v>
      </c>
      <c r="F24" s="506">
        <v>9.3800000000000026</v>
      </c>
      <c r="G24" s="337">
        <v>0</v>
      </c>
      <c r="H24" s="337">
        <f>SUM(F24:G24)</f>
        <v>9.3800000000000026</v>
      </c>
      <c r="I24" s="337">
        <v>85.289999999999992</v>
      </c>
      <c r="J24" s="337">
        <v>10.72</v>
      </c>
      <c r="K24" s="337">
        <f>SUM(I24:J24)</f>
        <v>96.009999999999991</v>
      </c>
      <c r="L24" s="337">
        <v>61.87</v>
      </c>
      <c r="M24" s="337">
        <v>6.83</v>
      </c>
      <c r="N24" s="337">
        <f>SUM(L24:M24)</f>
        <v>68.7</v>
      </c>
      <c r="O24" s="337">
        <f>F24+I24-L24</f>
        <v>32.79999999999999</v>
      </c>
      <c r="P24" s="337">
        <f>G24+J24-M24</f>
        <v>3.8900000000000006</v>
      </c>
      <c r="Q24" s="337">
        <f>SUM(O24:P24)</f>
        <v>36.689999999999991</v>
      </c>
    </row>
    <row r="25" spans="1:17" s="43" customFormat="1" ht="19.5" customHeight="1" x14ac:dyDescent="0.2">
      <c r="A25" s="658">
        <v>12</v>
      </c>
      <c r="B25" s="45" t="s">
        <v>939</v>
      </c>
      <c r="C25" s="506">
        <v>119.72</v>
      </c>
      <c r="D25" s="506">
        <v>13.19</v>
      </c>
      <c r="E25" s="337">
        <f t="shared" si="0"/>
        <v>132.91</v>
      </c>
      <c r="F25" s="506">
        <v>44.660000000000004</v>
      </c>
      <c r="G25" s="337">
        <v>0</v>
      </c>
      <c r="H25" s="337">
        <f t="shared" ref="H25:H35" si="7">SUM(F25:G25)</f>
        <v>44.660000000000004</v>
      </c>
      <c r="I25" s="337">
        <v>108.15</v>
      </c>
      <c r="J25" s="337">
        <v>4.21</v>
      </c>
      <c r="K25" s="337">
        <f t="shared" ref="K25:K35" si="8">SUM(I25:J25)</f>
        <v>112.36</v>
      </c>
      <c r="L25" s="337">
        <v>44.760000000000005</v>
      </c>
      <c r="M25" s="337">
        <v>4.95</v>
      </c>
      <c r="N25" s="337">
        <f t="shared" ref="N25:N35" si="9">SUM(L25:M25)</f>
        <v>49.710000000000008</v>
      </c>
      <c r="O25" s="337">
        <f t="shared" ref="O25:O35" si="10">F25+I25-L25</f>
        <v>108.05</v>
      </c>
      <c r="P25" s="337">
        <f t="shared" ref="P25:P35" si="11">G25+J25-M25</f>
        <v>-0.74000000000000021</v>
      </c>
      <c r="Q25" s="337">
        <f t="shared" ref="Q25:Q35" si="12">SUM(O25:P25)</f>
        <v>107.31</v>
      </c>
    </row>
    <row r="26" spans="1:17" s="43" customFormat="1" ht="19.5" customHeight="1" x14ac:dyDescent="0.2">
      <c r="A26" s="658">
        <v>13</v>
      </c>
      <c r="B26" s="45" t="s">
        <v>940</v>
      </c>
      <c r="C26" s="506">
        <v>243.02</v>
      </c>
      <c r="D26" s="506">
        <v>26.78</v>
      </c>
      <c r="E26" s="337">
        <f t="shared" si="0"/>
        <v>269.8</v>
      </c>
      <c r="F26" s="506">
        <v>6.1399999999999864</v>
      </c>
      <c r="G26" s="337">
        <v>0</v>
      </c>
      <c r="H26" s="337">
        <f t="shared" si="7"/>
        <v>6.1399999999999864</v>
      </c>
      <c r="I26" s="337">
        <v>227.90000000000003</v>
      </c>
      <c r="J26" s="337">
        <v>30.17</v>
      </c>
      <c r="K26" s="337">
        <f t="shared" si="8"/>
        <v>258.07000000000005</v>
      </c>
      <c r="L26" s="337">
        <v>152.43</v>
      </c>
      <c r="M26" s="337">
        <v>16.830000000000002</v>
      </c>
      <c r="N26" s="337">
        <f t="shared" si="9"/>
        <v>169.26000000000002</v>
      </c>
      <c r="O26" s="337">
        <f t="shared" si="10"/>
        <v>81.610000000000014</v>
      </c>
      <c r="P26" s="337">
        <f t="shared" si="11"/>
        <v>13.34</v>
      </c>
      <c r="Q26" s="337">
        <f t="shared" si="12"/>
        <v>94.950000000000017</v>
      </c>
    </row>
    <row r="27" spans="1:17" s="43" customFormat="1" ht="19.5" customHeight="1" x14ac:dyDescent="0.2">
      <c r="A27" s="658">
        <v>14</v>
      </c>
      <c r="B27" s="45" t="s">
        <v>941</v>
      </c>
      <c r="C27" s="506">
        <v>295.32</v>
      </c>
      <c r="D27" s="506">
        <v>32.549999999999997</v>
      </c>
      <c r="E27" s="337">
        <f t="shared" si="0"/>
        <v>327.87</v>
      </c>
      <c r="F27" s="506">
        <v>143.65999999999997</v>
      </c>
      <c r="G27" s="337">
        <v>0</v>
      </c>
      <c r="H27" s="337">
        <f t="shared" si="7"/>
        <v>143.65999999999997</v>
      </c>
      <c r="I27" s="337">
        <v>282.09000000000003</v>
      </c>
      <c r="J27" s="337">
        <v>36.619999999999997</v>
      </c>
      <c r="K27" s="337">
        <f t="shared" si="8"/>
        <v>318.71000000000004</v>
      </c>
      <c r="L27" s="337">
        <v>136.54000000000002</v>
      </c>
      <c r="M27" s="337">
        <v>15.11</v>
      </c>
      <c r="N27" s="337">
        <f t="shared" si="9"/>
        <v>151.65000000000003</v>
      </c>
      <c r="O27" s="337">
        <f t="shared" si="10"/>
        <v>289.20999999999998</v>
      </c>
      <c r="P27" s="337">
        <f t="shared" si="11"/>
        <v>21.509999999999998</v>
      </c>
      <c r="Q27" s="337">
        <f t="shared" si="12"/>
        <v>310.71999999999997</v>
      </c>
    </row>
    <row r="28" spans="1:17" s="43" customFormat="1" ht="19.5" customHeight="1" x14ac:dyDescent="0.2">
      <c r="A28" s="658">
        <v>15</v>
      </c>
      <c r="B28" s="45" t="s">
        <v>942</v>
      </c>
      <c r="C28" s="506">
        <v>154.16</v>
      </c>
      <c r="D28" s="506">
        <v>16.989999999999998</v>
      </c>
      <c r="E28" s="337">
        <f t="shared" si="0"/>
        <v>171.15</v>
      </c>
      <c r="F28" s="506">
        <v>27.847999999999985</v>
      </c>
      <c r="G28" s="337">
        <v>0</v>
      </c>
      <c r="H28" s="337">
        <f t="shared" si="7"/>
        <v>27.847999999999985</v>
      </c>
      <c r="I28" s="337">
        <v>142.86000000000001</v>
      </c>
      <c r="J28" s="337">
        <v>0</v>
      </c>
      <c r="K28" s="337">
        <f t="shared" si="8"/>
        <v>142.86000000000001</v>
      </c>
      <c r="L28" s="337">
        <v>56.47</v>
      </c>
      <c r="M28" s="337">
        <v>6.2399999999999993</v>
      </c>
      <c r="N28" s="337">
        <f t="shared" si="9"/>
        <v>62.71</v>
      </c>
      <c r="O28" s="337">
        <f t="shared" si="10"/>
        <v>114.238</v>
      </c>
      <c r="P28" s="337">
        <f t="shared" si="11"/>
        <v>-6.2399999999999993</v>
      </c>
      <c r="Q28" s="337">
        <f t="shared" si="12"/>
        <v>107.998</v>
      </c>
    </row>
    <row r="29" spans="1:17" s="43" customFormat="1" ht="19.5" customHeight="1" x14ac:dyDescent="0.2">
      <c r="A29" s="658">
        <v>16</v>
      </c>
      <c r="B29" s="45" t="s">
        <v>943</v>
      </c>
      <c r="C29" s="506">
        <v>135.49</v>
      </c>
      <c r="D29" s="506">
        <v>14.93</v>
      </c>
      <c r="E29" s="337">
        <f t="shared" si="0"/>
        <v>150.42000000000002</v>
      </c>
      <c r="F29" s="506">
        <v>15.704000000000008</v>
      </c>
      <c r="G29" s="337">
        <v>0</v>
      </c>
      <c r="H29" s="337">
        <f t="shared" si="7"/>
        <v>15.704000000000008</v>
      </c>
      <c r="I29" s="337">
        <v>120.97</v>
      </c>
      <c r="J29" s="337">
        <v>18.301000000000002</v>
      </c>
      <c r="K29" s="337">
        <f t="shared" si="8"/>
        <v>139.27100000000002</v>
      </c>
      <c r="L29" s="337">
        <v>101.58</v>
      </c>
      <c r="M29" s="337">
        <v>11.219999999999999</v>
      </c>
      <c r="N29" s="337">
        <f t="shared" si="9"/>
        <v>112.8</v>
      </c>
      <c r="O29" s="337">
        <f t="shared" si="10"/>
        <v>35.094000000000008</v>
      </c>
      <c r="P29" s="337">
        <f t="shared" si="11"/>
        <v>7.0810000000000031</v>
      </c>
      <c r="Q29" s="337">
        <f t="shared" si="12"/>
        <v>42.175000000000011</v>
      </c>
    </row>
    <row r="30" spans="1:17" s="43" customFormat="1" ht="19.5" customHeight="1" x14ac:dyDescent="0.2">
      <c r="A30" s="658">
        <v>17</v>
      </c>
      <c r="B30" s="45" t="s">
        <v>944</v>
      </c>
      <c r="C30" s="506">
        <v>98.52</v>
      </c>
      <c r="D30" s="506">
        <v>10.86</v>
      </c>
      <c r="E30" s="337">
        <f t="shared" si="0"/>
        <v>109.38</v>
      </c>
      <c r="F30" s="506">
        <v>16.369999999999997</v>
      </c>
      <c r="G30" s="337">
        <v>0</v>
      </c>
      <c r="H30" s="337">
        <f t="shared" si="7"/>
        <v>16.369999999999997</v>
      </c>
      <c r="I30" s="337">
        <v>92.03</v>
      </c>
      <c r="J30" s="337">
        <v>6.94</v>
      </c>
      <c r="K30" s="337">
        <f t="shared" si="8"/>
        <v>98.97</v>
      </c>
      <c r="L30" s="337">
        <v>41.53</v>
      </c>
      <c r="M30" s="337">
        <v>4.59</v>
      </c>
      <c r="N30" s="337">
        <f t="shared" si="9"/>
        <v>46.120000000000005</v>
      </c>
      <c r="O30" s="337">
        <f t="shared" si="10"/>
        <v>66.87</v>
      </c>
      <c r="P30" s="337">
        <f t="shared" si="11"/>
        <v>2.3500000000000005</v>
      </c>
      <c r="Q30" s="337">
        <f t="shared" si="12"/>
        <v>69.22</v>
      </c>
    </row>
    <row r="31" spans="1:17" s="43" customFormat="1" ht="19.5" customHeight="1" x14ac:dyDescent="0.2">
      <c r="A31" s="658">
        <v>18</v>
      </c>
      <c r="B31" s="45" t="s">
        <v>945</v>
      </c>
      <c r="C31" s="506">
        <v>289.89</v>
      </c>
      <c r="D31" s="506">
        <v>31.95</v>
      </c>
      <c r="E31" s="337">
        <f t="shared" si="0"/>
        <v>321.83999999999997</v>
      </c>
      <c r="F31" s="506">
        <v>104.86000000000004</v>
      </c>
      <c r="G31" s="337">
        <v>0</v>
      </c>
      <c r="H31" s="337">
        <f t="shared" si="7"/>
        <v>104.86000000000004</v>
      </c>
      <c r="I31" s="337">
        <v>281.08</v>
      </c>
      <c r="J31" s="337">
        <v>40.51</v>
      </c>
      <c r="K31" s="337">
        <f t="shared" si="8"/>
        <v>321.58999999999997</v>
      </c>
      <c r="L31" s="337">
        <v>169.28</v>
      </c>
      <c r="M31" s="337">
        <v>18.670000000000002</v>
      </c>
      <c r="N31" s="337">
        <f t="shared" si="9"/>
        <v>187.95</v>
      </c>
      <c r="O31" s="337">
        <f t="shared" si="10"/>
        <v>216.66000000000005</v>
      </c>
      <c r="P31" s="337">
        <f t="shared" si="11"/>
        <v>21.839999999999996</v>
      </c>
      <c r="Q31" s="337">
        <f t="shared" si="12"/>
        <v>238.50000000000006</v>
      </c>
    </row>
    <row r="32" spans="1:17" s="43" customFormat="1" ht="19.5" customHeight="1" x14ac:dyDescent="0.2">
      <c r="A32" s="658">
        <v>19</v>
      </c>
      <c r="B32" s="45" t="s">
        <v>946</v>
      </c>
      <c r="C32" s="506">
        <v>164.88</v>
      </c>
      <c r="D32" s="506">
        <v>18.170000000000002</v>
      </c>
      <c r="E32" s="337">
        <f t="shared" si="0"/>
        <v>183.05</v>
      </c>
      <c r="F32" s="506">
        <v>78.789999999999992</v>
      </c>
      <c r="G32" s="337">
        <v>0</v>
      </c>
      <c r="H32" s="337">
        <f t="shared" si="7"/>
        <v>78.789999999999992</v>
      </c>
      <c r="I32" s="337">
        <v>159.03</v>
      </c>
      <c r="J32" s="337">
        <v>22.24</v>
      </c>
      <c r="K32" s="337">
        <f t="shared" si="8"/>
        <v>181.27</v>
      </c>
      <c r="L32" s="337">
        <v>92.43</v>
      </c>
      <c r="M32" s="337">
        <v>10.200000000000001</v>
      </c>
      <c r="N32" s="337">
        <f t="shared" si="9"/>
        <v>102.63000000000001</v>
      </c>
      <c r="O32" s="337">
        <f t="shared" si="10"/>
        <v>145.38999999999999</v>
      </c>
      <c r="P32" s="337">
        <f t="shared" si="11"/>
        <v>12.039999999999997</v>
      </c>
      <c r="Q32" s="337">
        <f t="shared" si="12"/>
        <v>157.42999999999998</v>
      </c>
    </row>
    <row r="33" spans="1:18" s="43" customFormat="1" ht="19.5" customHeight="1" x14ac:dyDescent="0.2">
      <c r="A33" s="658">
        <v>20</v>
      </c>
      <c r="B33" s="45" t="s">
        <v>947</v>
      </c>
      <c r="C33" s="507">
        <v>368.02</v>
      </c>
      <c r="D33" s="507">
        <v>40.56</v>
      </c>
      <c r="E33" s="337">
        <f t="shared" si="0"/>
        <v>408.58</v>
      </c>
      <c r="F33" s="506">
        <v>86.53</v>
      </c>
      <c r="G33" s="337">
        <v>0</v>
      </c>
      <c r="H33" s="337">
        <f t="shared" si="7"/>
        <v>86.53</v>
      </c>
      <c r="I33" s="337">
        <v>343.57</v>
      </c>
      <c r="J33" s="337">
        <v>45.55</v>
      </c>
      <c r="K33" s="337">
        <f t="shared" si="8"/>
        <v>389.12</v>
      </c>
      <c r="L33" s="337">
        <v>184.43</v>
      </c>
      <c r="M33" s="337">
        <v>20.39</v>
      </c>
      <c r="N33" s="337">
        <f t="shared" si="9"/>
        <v>204.82</v>
      </c>
      <c r="O33" s="337">
        <f t="shared" si="10"/>
        <v>245.67000000000002</v>
      </c>
      <c r="P33" s="337">
        <f t="shared" si="11"/>
        <v>25.159999999999997</v>
      </c>
      <c r="Q33" s="337">
        <f t="shared" si="12"/>
        <v>270.83000000000004</v>
      </c>
    </row>
    <row r="34" spans="1:18" s="43" customFormat="1" ht="19.5" customHeight="1" x14ac:dyDescent="0.2">
      <c r="A34" s="658">
        <v>21</v>
      </c>
      <c r="B34" s="45" t="s">
        <v>948</v>
      </c>
      <c r="C34" s="506">
        <v>21.31</v>
      </c>
      <c r="D34" s="506">
        <v>2.35</v>
      </c>
      <c r="E34" s="337">
        <f t="shared" si="0"/>
        <v>23.66</v>
      </c>
      <c r="F34" s="506">
        <v>2.16</v>
      </c>
      <c r="G34" s="337">
        <v>0</v>
      </c>
      <c r="H34" s="337">
        <f t="shared" si="7"/>
        <v>2.16</v>
      </c>
      <c r="I34" s="337">
        <v>30.93</v>
      </c>
      <c r="J34" s="337">
        <v>0</v>
      </c>
      <c r="K34" s="337">
        <f t="shared" si="8"/>
        <v>30.93</v>
      </c>
      <c r="L34" s="337">
        <v>31.299999999999997</v>
      </c>
      <c r="M34" s="337">
        <v>3.45</v>
      </c>
      <c r="N34" s="337">
        <f t="shared" si="9"/>
        <v>34.75</v>
      </c>
      <c r="O34" s="337">
        <f t="shared" si="10"/>
        <v>1.7900000000000063</v>
      </c>
      <c r="P34" s="337">
        <f t="shared" si="11"/>
        <v>-3.45</v>
      </c>
      <c r="Q34" s="337">
        <f t="shared" si="12"/>
        <v>-1.6599999999999939</v>
      </c>
    </row>
    <row r="35" spans="1:18" s="43" customFormat="1" ht="19.5" customHeight="1" x14ac:dyDescent="0.2">
      <c r="A35" s="658">
        <v>22</v>
      </c>
      <c r="B35" s="45" t="s">
        <v>949</v>
      </c>
      <c r="C35" s="506">
        <v>46.94</v>
      </c>
      <c r="D35" s="506">
        <v>5.17</v>
      </c>
      <c r="E35" s="337">
        <f t="shared" si="0"/>
        <v>52.11</v>
      </c>
      <c r="F35" s="506">
        <v>10.27</v>
      </c>
      <c r="G35" s="337">
        <v>0</v>
      </c>
      <c r="H35" s="337">
        <f t="shared" si="7"/>
        <v>10.27</v>
      </c>
      <c r="I35" s="337">
        <v>45.14</v>
      </c>
      <c r="J35" s="337">
        <v>18.21</v>
      </c>
      <c r="K35" s="337">
        <f t="shared" si="8"/>
        <v>63.35</v>
      </c>
      <c r="L35" s="337">
        <v>44.6</v>
      </c>
      <c r="M35" s="337">
        <v>4.91</v>
      </c>
      <c r="N35" s="337">
        <f t="shared" si="9"/>
        <v>49.510000000000005</v>
      </c>
      <c r="O35" s="337">
        <f t="shared" si="10"/>
        <v>10.809999999999995</v>
      </c>
      <c r="P35" s="337">
        <f t="shared" si="11"/>
        <v>13.3</v>
      </c>
      <c r="Q35" s="337">
        <f t="shared" si="12"/>
        <v>24.109999999999996</v>
      </c>
    </row>
    <row r="36" spans="1:18" s="43" customFormat="1" ht="19.5" customHeight="1" x14ac:dyDescent="0.25">
      <c r="A36" s="467"/>
      <c r="B36" s="547" t="s">
        <v>950</v>
      </c>
      <c r="C36" s="357">
        <f>SUM(C14:C35)</f>
        <v>4244.99</v>
      </c>
      <c r="D36" s="357">
        <f t="shared" ref="D36:Q36" si="13">SUM(D14:D35)</f>
        <v>467.86000000000013</v>
      </c>
      <c r="E36" s="357">
        <f t="shared" si="13"/>
        <v>4712.8499999999995</v>
      </c>
      <c r="F36" s="357">
        <f t="shared" si="13"/>
        <v>773.96199999999988</v>
      </c>
      <c r="G36" s="357">
        <f t="shared" si="13"/>
        <v>0</v>
      </c>
      <c r="H36" s="357">
        <f t="shared" si="13"/>
        <v>773.96199999999988</v>
      </c>
      <c r="I36" s="357">
        <f t="shared" si="13"/>
        <v>4355.0900000000011</v>
      </c>
      <c r="J36" s="357">
        <f t="shared" si="13"/>
        <v>582.94099999999992</v>
      </c>
      <c r="K36" s="339">
        <f t="shared" si="13"/>
        <v>4938.0310000000009</v>
      </c>
      <c r="L36" s="339">
        <f t="shared" si="13"/>
        <v>2777.2430503799997</v>
      </c>
      <c r="M36" s="339">
        <f t="shared" si="13"/>
        <v>307.21775019000006</v>
      </c>
      <c r="N36" s="339">
        <f t="shared" si="13"/>
        <v>3084.4608005700006</v>
      </c>
      <c r="O36" s="339">
        <f t="shared" si="13"/>
        <v>2351.8089496200005</v>
      </c>
      <c r="P36" s="339">
        <f t="shared" si="13"/>
        <v>275.72324980999997</v>
      </c>
      <c r="Q36" s="339">
        <f t="shared" si="13"/>
        <v>2627.5321994300007</v>
      </c>
    </row>
    <row r="37" spans="1:18" s="43" customFormat="1" ht="19.5" customHeight="1" x14ac:dyDescent="0.25">
      <c r="A37" s="231"/>
      <c r="B37" s="231"/>
      <c r="C37" s="483"/>
      <c r="D37" s="483"/>
      <c r="E37" s="483"/>
      <c r="F37" s="483"/>
      <c r="G37" s="483"/>
      <c r="H37" s="483"/>
      <c r="I37" s="483"/>
      <c r="J37" s="483"/>
      <c r="K37" s="475"/>
      <c r="L37" s="475"/>
      <c r="M37" s="475"/>
      <c r="N37" s="475"/>
      <c r="O37" s="475"/>
      <c r="P37" s="475"/>
      <c r="Q37" s="475"/>
    </row>
    <row r="38" spans="1:18" x14ac:dyDescent="0.2">
      <c r="A38" s="11"/>
      <c r="B38" s="26"/>
      <c r="C38" s="237"/>
      <c r="D38" s="237"/>
      <c r="E38" s="235"/>
      <c r="F38" s="235"/>
      <c r="G38" s="235"/>
      <c r="H38" s="235"/>
      <c r="I38" s="701"/>
      <c r="J38" s="235"/>
      <c r="K38" s="20"/>
      <c r="L38" s="20"/>
      <c r="M38" s="20"/>
      <c r="N38" s="20"/>
      <c r="O38" s="20"/>
      <c r="P38" s="20"/>
      <c r="Q38" s="20"/>
    </row>
    <row r="39" spans="1:18" ht="14.25" customHeight="1" x14ac:dyDescent="0.2">
      <c r="A39" s="938" t="s">
        <v>675</v>
      </c>
      <c r="B39" s="938"/>
      <c r="C39" s="938"/>
      <c r="D39" s="938"/>
      <c r="E39" s="938"/>
      <c r="F39" s="938"/>
      <c r="G39" s="938"/>
      <c r="H39" s="938"/>
      <c r="I39" s="938"/>
      <c r="J39" s="938"/>
      <c r="K39" s="938"/>
      <c r="L39" s="938"/>
      <c r="M39" s="938"/>
      <c r="N39" s="938"/>
      <c r="O39" s="938"/>
      <c r="P39" s="938"/>
      <c r="Q39" s="938"/>
    </row>
    <row r="40" spans="1:18" ht="15.75" customHeight="1" x14ac:dyDescent="0.2">
      <c r="A40" s="30"/>
      <c r="B40" s="37"/>
      <c r="C40" s="37"/>
      <c r="D40" s="37"/>
      <c r="E40" s="37"/>
      <c r="F40" s="37"/>
      <c r="G40" s="37"/>
      <c r="H40" s="37"/>
      <c r="I40" s="37"/>
      <c r="J40" s="37"/>
      <c r="K40" s="37"/>
      <c r="L40" s="37"/>
      <c r="M40" s="37"/>
      <c r="N40" s="37"/>
      <c r="O40" s="37"/>
      <c r="P40" s="37"/>
      <c r="Q40" s="37"/>
    </row>
    <row r="41" spans="1:18" ht="15.75" customHeight="1" x14ac:dyDescent="0.2">
      <c r="A41" s="14" t="s">
        <v>11</v>
      </c>
      <c r="B41" s="14"/>
      <c r="C41" s="14"/>
      <c r="D41" s="14"/>
      <c r="E41" s="14"/>
      <c r="F41" s="14"/>
      <c r="G41" s="14"/>
      <c r="H41" s="14"/>
      <c r="I41" s="14"/>
      <c r="J41" s="14"/>
      <c r="K41" s="14"/>
      <c r="L41" s="14"/>
      <c r="M41" s="14"/>
      <c r="P41" s="885" t="s">
        <v>12</v>
      </c>
      <c r="Q41" s="885"/>
    </row>
    <row r="42" spans="1:18" ht="12.75" customHeight="1" x14ac:dyDescent="0.2">
      <c r="A42" s="885" t="s">
        <v>13</v>
      </c>
      <c r="B42" s="885"/>
      <c r="C42" s="885"/>
      <c r="D42" s="885"/>
      <c r="E42" s="885"/>
      <c r="F42" s="885"/>
      <c r="G42" s="885"/>
      <c r="H42" s="885"/>
      <c r="I42" s="885"/>
      <c r="J42" s="885"/>
      <c r="K42" s="885"/>
      <c r="L42" s="885"/>
      <c r="M42" s="885"/>
      <c r="N42" s="885"/>
      <c r="O42" s="885"/>
      <c r="P42" s="885"/>
      <c r="Q42" s="885"/>
    </row>
    <row r="43" spans="1:18" ht="12.75" customHeight="1" x14ac:dyDescent="0.2">
      <c r="A43" s="885" t="s">
        <v>19</v>
      </c>
      <c r="B43" s="885"/>
      <c r="C43" s="885"/>
      <c r="D43" s="885"/>
      <c r="E43" s="885"/>
      <c r="F43" s="885"/>
      <c r="G43" s="885"/>
      <c r="H43" s="885"/>
      <c r="I43" s="885"/>
      <c r="J43" s="885"/>
      <c r="K43" s="885"/>
      <c r="L43" s="885"/>
      <c r="M43" s="885"/>
      <c r="N43" s="885"/>
      <c r="O43" s="885"/>
      <c r="P43" s="885"/>
      <c r="Q43" s="885"/>
    </row>
    <row r="44" spans="1:18" x14ac:dyDescent="0.2">
      <c r="A44" s="14"/>
      <c r="B44" s="14"/>
      <c r="C44" s="14"/>
      <c r="D44" s="14"/>
      <c r="E44" s="14"/>
      <c r="F44" s="14"/>
      <c r="G44" s="14"/>
      <c r="H44" s="14"/>
      <c r="I44" s="14"/>
      <c r="J44" s="14"/>
      <c r="K44" s="14"/>
      <c r="L44" s="14"/>
      <c r="M44" s="14"/>
      <c r="O44" s="858" t="s">
        <v>86</v>
      </c>
      <c r="P44" s="858"/>
      <c r="Q44" s="858"/>
      <c r="R44" s="858"/>
    </row>
  </sheetData>
  <mergeCells count="18">
    <mergeCell ref="O44:R44"/>
    <mergeCell ref="O11:Q11"/>
    <mergeCell ref="L11:N11"/>
    <mergeCell ref="A42:Q42"/>
    <mergeCell ref="P41:Q41"/>
    <mergeCell ref="C11:E11"/>
    <mergeCell ref="F11:H11"/>
    <mergeCell ref="A39:Q39"/>
    <mergeCell ref="P1:Q1"/>
    <mergeCell ref="A2:Q2"/>
    <mergeCell ref="A3:Q3"/>
    <mergeCell ref="A43:Q43"/>
    <mergeCell ref="N10:Q10"/>
    <mergeCell ref="A6:Q6"/>
    <mergeCell ref="A11:A12"/>
    <mergeCell ref="B11:B12"/>
    <mergeCell ref="I11:K11"/>
    <mergeCell ref="A9:B9"/>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4"/>
  <sheetViews>
    <sheetView view="pageBreakPreview" topLeftCell="A26" zoomScaleSheetLayoutView="100" workbookViewId="0">
      <selection activeCell="A35" sqref="A35:XFD35"/>
    </sheetView>
  </sheetViews>
  <sheetFormatPr defaultColWidth="9.140625" defaultRowHeight="12.75" x14ac:dyDescent="0.2"/>
  <cols>
    <col min="1" max="1" width="7.42578125" style="15" customWidth="1"/>
    <col min="2" max="2" width="13.42578125" style="15" customWidth="1"/>
    <col min="3" max="3" width="8.7109375" style="15" customWidth="1"/>
    <col min="4" max="4" width="8.140625" style="15" customWidth="1"/>
    <col min="5" max="5" width="10" style="15" customWidth="1"/>
    <col min="6" max="14" width="8.7109375" style="15" customWidth="1"/>
    <col min="15" max="15" width="11.5703125" style="15" customWidth="1"/>
    <col min="16" max="16" width="11.85546875" style="15" customWidth="1"/>
    <col min="17" max="17" width="9.7109375" style="15" customWidth="1"/>
    <col min="18" max="16384" width="9.140625" style="15"/>
  </cols>
  <sheetData>
    <row r="1" spans="1:21" customFormat="1" ht="15" x14ac:dyDescent="0.2">
      <c r="H1" s="31"/>
      <c r="I1" s="31"/>
      <c r="J1" s="31"/>
      <c r="K1" s="31"/>
      <c r="L1" s="31"/>
      <c r="M1" s="31"/>
      <c r="N1" s="31"/>
      <c r="O1" s="31"/>
      <c r="P1" s="864" t="s">
        <v>95</v>
      </c>
      <c r="Q1" s="864"/>
      <c r="R1" s="865"/>
      <c r="S1" s="15"/>
      <c r="T1" s="38"/>
      <c r="U1" s="38"/>
    </row>
    <row r="2" spans="1:21" customFormat="1" ht="15" x14ac:dyDescent="0.2">
      <c r="A2" s="874" t="s">
        <v>0</v>
      </c>
      <c r="B2" s="874"/>
      <c r="C2" s="874"/>
      <c r="D2" s="874"/>
      <c r="E2" s="874"/>
      <c r="F2" s="874"/>
      <c r="G2" s="874"/>
      <c r="H2" s="874"/>
      <c r="I2" s="874"/>
      <c r="J2" s="874"/>
      <c r="K2" s="874"/>
      <c r="L2" s="874"/>
      <c r="M2" s="874"/>
      <c r="N2" s="874"/>
      <c r="O2" s="874"/>
      <c r="P2" s="874"/>
      <c r="Q2" s="874"/>
      <c r="R2" s="865"/>
      <c r="S2" s="40"/>
      <c r="T2" s="40"/>
      <c r="U2" s="40"/>
    </row>
    <row r="3" spans="1:21" customFormat="1" ht="20.25" x14ac:dyDescent="0.3">
      <c r="A3" s="863" t="s">
        <v>709</v>
      </c>
      <c r="B3" s="863"/>
      <c r="C3" s="863"/>
      <c r="D3" s="863"/>
      <c r="E3" s="863"/>
      <c r="F3" s="863"/>
      <c r="G3" s="863"/>
      <c r="H3" s="863"/>
      <c r="I3" s="863"/>
      <c r="J3" s="863"/>
      <c r="K3" s="863"/>
      <c r="L3" s="863"/>
      <c r="M3" s="863"/>
      <c r="N3" s="863"/>
      <c r="O3" s="863"/>
      <c r="P3" s="863"/>
      <c r="Q3" s="863"/>
      <c r="R3" s="865"/>
      <c r="S3" s="39"/>
      <c r="T3" s="39"/>
      <c r="U3" s="39"/>
    </row>
    <row r="4" spans="1:21" customFormat="1" ht="10.5" customHeight="1" x14ac:dyDescent="0.2">
      <c r="R4" s="865"/>
    </row>
    <row r="5" spans="1:21" ht="9" customHeight="1" x14ac:dyDescent="0.2">
      <c r="A5" s="23"/>
      <c r="B5" s="23"/>
      <c r="C5" s="23"/>
      <c r="D5" s="23"/>
      <c r="E5" s="22"/>
      <c r="F5" s="22"/>
      <c r="G5" s="22"/>
      <c r="H5" s="22"/>
      <c r="I5" s="22"/>
      <c r="J5" s="22"/>
      <c r="K5" s="22"/>
      <c r="L5" s="22"/>
      <c r="M5" s="22"/>
      <c r="N5" s="23"/>
      <c r="O5" s="23"/>
      <c r="P5" s="22"/>
      <c r="Q5" s="20"/>
      <c r="R5" s="865"/>
    </row>
    <row r="6" spans="1:21" ht="18.600000000000001" customHeight="1" x14ac:dyDescent="0.25">
      <c r="B6" s="102"/>
      <c r="C6" s="102"/>
      <c r="D6" s="875" t="s">
        <v>855</v>
      </c>
      <c r="E6" s="875"/>
      <c r="F6" s="875"/>
      <c r="G6" s="875"/>
      <c r="H6" s="875"/>
      <c r="I6" s="875"/>
      <c r="J6" s="875"/>
      <c r="K6" s="875"/>
      <c r="L6" s="875"/>
      <c r="M6" s="875"/>
      <c r="N6" s="875"/>
      <c r="O6" s="875"/>
      <c r="R6" s="865"/>
    </row>
    <row r="7" spans="1:21" ht="5.45" customHeight="1" x14ac:dyDescent="0.2">
      <c r="R7" s="865"/>
    </row>
    <row r="8" spans="1:21" x14ac:dyDescent="0.2">
      <c r="A8" s="858" t="s">
        <v>165</v>
      </c>
      <c r="B8" s="858"/>
      <c r="Q8" s="28" t="s">
        <v>24</v>
      </c>
      <c r="R8" s="865"/>
    </row>
    <row r="9" spans="1:21" ht="15.75" x14ac:dyDescent="0.25">
      <c r="A9" s="13"/>
      <c r="N9" s="907" t="s">
        <v>789</v>
      </c>
      <c r="O9" s="907"/>
      <c r="P9" s="907"/>
      <c r="Q9" s="907"/>
      <c r="R9" s="865"/>
      <c r="S9" s="20"/>
    </row>
    <row r="10" spans="1:21" ht="37.15" customHeight="1" x14ac:dyDescent="0.2">
      <c r="A10" s="859" t="s">
        <v>2</v>
      </c>
      <c r="B10" s="859" t="s">
        <v>3</v>
      </c>
      <c r="C10" s="873" t="s">
        <v>768</v>
      </c>
      <c r="D10" s="873"/>
      <c r="E10" s="873"/>
      <c r="F10" s="873" t="s">
        <v>800</v>
      </c>
      <c r="G10" s="873"/>
      <c r="H10" s="873"/>
      <c r="I10" s="932" t="s">
        <v>376</v>
      </c>
      <c r="J10" s="933"/>
      <c r="K10" s="934"/>
      <c r="L10" s="932" t="s">
        <v>96</v>
      </c>
      <c r="M10" s="933"/>
      <c r="N10" s="934"/>
      <c r="O10" s="935" t="s">
        <v>799</v>
      </c>
      <c r="P10" s="936"/>
      <c r="Q10" s="937"/>
      <c r="R10" s="865"/>
    </row>
    <row r="11" spans="1:21" ht="39.75" customHeight="1" x14ac:dyDescent="0.2">
      <c r="A11" s="860"/>
      <c r="B11" s="860"/>
      <c r="C11" s="5" t="s">
        <v>115</v>
      </c>
      <c r="D11" s="5" t="s">
        <v>672</v>
      </c>
      <c r="E11" s="34" t="s">
        <v>18</v>
      </c>
      <c r="F11" s="5" t="s">
        <v>115</v>
      </c>
      <c r="G11" s="5" t="s">
        <v>673</v>
      </c>
      <c r="H11" s="34" t="s">
        <v>18</v>
      </c>
      <c r="I11" s="5" t="s">
        <v>115</v>
      </c>
      <c r="J11" s="5" t="s">
        <v>673</v>
      </c>
      <c r="K11" s="34" t="s">
        <v>18</v>
      </c>
      <c r="L11" s="5" t="s">
        <v>115</v>
      </c>
      <c r="M11" s="5" t="s">
        <v>673</v>
      </c>
      <c r="N11" s="34" t="s">
        <v>18</v>
      </c>
      <c r="O11" s="5" t="s">
        <v>236</v>
      </c>
      <c r="P11" s="5" t="s">
        <v>674</v>
      </c>
      <c r="Q11" s="5" t="s">
        <v>116</v>
      </c>
    </row>
    <row r="12" spans="1:21" s="63" customFormat="1" x14ac:dyDescent="0.2">
      <c r="A12" s="60">
        <v>1</v>
      </c>
      <c r="B12" s="60">
        <v>2</v>
      </c>
      <c r="C12" s="60">
        <v>3</v>
      </c>
      <c r="D12" s="60">
        <v>4</v>
      </c>
      <c r="E12" s="60">
        <v>5</v>
      </c>
      <c r="F12" s="60">
        <v>6</v>
      </c>
      <c r="G12" s="60">
        <v>7</v>
      </c>
      <c r="H12" s="60">
        <v>8</v>
      </c>
      <c r="I12" s="60">
        <v>9</v>
      </c>
      <c r="J12" s="60">
        <v>10</v>
      </c>
      <c r="K12" s="60">
        <v>11</v>
      </c>
      <c r="L12" s="60">
        <v>12</v>
      </c>
      <c r="M12" s="60">
        <v>13</v>
      </c>
      <c r="N12" s="60">
        <v>14</v>
      </c>
      <c r="O12" s="60">
        <v>15</v>
      </c>
      <c r="P12" s="60">
        <v>16</v>
      </c>
      <c r="Q12" s="60">
        <v>17</v>
      </c>
    </row>
    <row r="13" spans="1:21" ht="21.6" customHeight="1" x14ac:dyDescent="0.2">
      <c r="A13" s="543">
        <v>1</v>
      </c>
      <c r="B13" s="45" t="s">
        <v>893</v>
      </c>
      <c r="C13" s="338">
        <v>196.34</v>
      </c>
      <c r="D13" s="337">
        <v>21.89</v>
      </c>
      <c r="E13" s="338">
        <f>SUM(C13:D13)</f>
        <v>218.23000000000002</v>
      </c>
      <c r="F13" s="337">
        <v>5.94</v>
      </c>
      <c r="G13" s="338">
        <v>0</v>
      </c>
      <c r="H13" s="338">
        <f>SUM(F13:G13)</f>
        <v>5.94</v>
      </c>
      <c r="I13" s="338">
        <v>135.06</v>
      </c>
      <c r="J13" s="338">
        <v>26.86</v>
      </c>
      <c r="K13" s="338">
        <f>SUM(I13:J13)</f>
        <v>161.92000000000002</v>
      </c>
      <c r="L13" s="338">
        <v>161.79671340000002</v>
      </c>
      <c r="M13" s="338">
        <v>18.01333016666667</v>
      </c>
      <c r="N13" s="338">
        <f>SUM(L13:M13)</f>
        <v>179.81004356666668</v>
      </c>
      <c r="O13" s="338">
        <f>F13+I13-L13</f>
        <v>-20.796713400000016</v>
      </c>
      <c r="P13" s="338">
        <f>G13+J13-M13</f>
        <v>8.8466698333333298</v>
      </c>
      <c r="Q13" s="338">
        <f>SUM(O13:P13)</f>
        <v>-11.950043566666686</v>
      </c>
    </row>
    <row r="14" spans="1:21" ht="21.6" customHeight="1" x14ac:dyDescent="0.2">
      <c r="A14" s="543">
        <v>2</v>
      </c>
      <c r="B14" s="45" t="s">
        <v>894</v>
      </c>
      <c r="C14" s="338">
        <v>52.34</v>
      </c>
      <c r="D14" s="337">
        <v>5.84</v>
      </c>
      <c r="E14" s="338">
        <f t="shared" ref="E14:E34" si="0">SUM(C14:D14)</f>
        <v>58.180000000000007</v>
      </c>
      <c r="F14" s="337">
        <v>1</v>
      </c>
      <c r="G14" s="338">
        <v>0</v>
      </c>
      <c r="H14" s="338">
        <f t="shared" ref="H14:H22" si="1">SUM(F14:G14)</f>
        <v>1</v>
      </c>
      <c r="I14" s="338">
        <v>36.58</v>
      </c>
      <c r="J14" s="338">
        <v>8.43</v>
      </c>
      <c r="K14" s="338">
        <f t="shared" ref="K14:K22" si="2">SUM(I14:J14)</f>
        <v>45.01</v>
      </c>
      <c r="L14" s="338">
        <v>44.703414333333335</v>
      </c>
      <c r="M14" s="338">
        <v>4.9764484333333332</v>
      </c>
      <c r="N14" s="338">
        <f t="shared" ref="N14:N22" si="3">SUM(L14:M14)</f>
        <v>49.679862766666666</v>
      </c>
      <c r="O14" s="338">
        <f t="shared" ref="O14:O22" si="4">F14+I14-L14</f>
        <v>-7.1234143333333364</v>
      </c>
      <c r="P14" s="338">
        <f t="shared" ref="P14:P22" si="5">G14+J14-M14</f>
        <v>3.4535515666666665</v>
      </c>
      <c r="Q14" s="338">
        <f t="shared" ref="Q14:Q22" si="6">SUM(O14:P14)</f>
        <v>-3.6698627666666699</v>
      </c>
    </row>
    <row r="15" spans="1:21" ht="21.6" customHeight="1" x14ac:dyDescent="0.2">
      <c r="A15" s="543">
        <v>3</v>
      </c>
      <c r="B15" s="45" t="s">
        <v>895</v>
      </c>
      <c r="C15" s="338">
        <v>197.12</v>
      </c>
      <c r="D15" s="337">
        <v>21.98</v>
      </c>
      <c r="E15" s="338">
        <f t="shared" si="0"/>
        <v>219.1</v>
      </c>
      <c r="F15" s="337">
        <v>2.46</v>
      </c>
      <c r="G15" s="338">
        <v>0</v>
      </c>
      <c r="H15" s="338">
        <f t="shared" si="1"/>
        <v>2.46</v>
      </c>
      <c r="I15" s="338">
        <v>146.26999999999998</v>
      </c>
      <c r="J15" s="338">
        <v>34.51</v>
      </c>
      <c r="K15" s="338">
        <f t="shared" si="2"/>
        <v>180.77999999999997</v>
      </c>
      <c r="L15" s="338">
        <v>165.18453733333331</v>
      </c>
      <c r="M15" s="338">
        <v>18.388924799999998</v>
      </c>
      <c r="N15" s="338">
        <f t="shared" si="3"/>
        <v>183.57346213333329</v>
      </c>
      <c r="O15" s="338">
        <f t="shared" si="4"/>
        <v>-16.45453733333332</v>
      </c>
      <c r="P15" s="338">
        <f t="shared" si="5"/>
        <v>16.1210752</v>
      </c>
      <c r="Q15" s="338">
        <f t="shared" si="6"/>
        <v>-0.33346213333332031</v>
      </c>
    </row>
    <row r="16" spans="1:21" ht="21.6" customHeight="1" x14ac:dyDescent="0.2">
      <c r="A16" s="543">
        <v>4</v>
      </c>
      <c r="B16" s="45" t="s">
        <v>896</v>
      </c>
      <c r="C16" s="338">
        <v>239.47</v>
      </c>
      <c r="D16" s="337">
        <v>26.7</v>
      </c>
      <c r="E16" s="338">
        <f t="shared" si="0"/>
        <v>266.17</v>
      </c>
      <c r="F16" s="337">
        <v>15.45</v>
      </c>
      <c r="G16" s="338">
        <v>0</v>
      </c>
      <c r="H16" s="338">
        <f t="shared" si="1"/>
        <v>15.45</v>
      </c>
      <c r="I16" s="338">
        <v>187.95999999999998</v>
      </c>
      <c r="J16" s="338">
        <v>28.74</v>
      </c>
      <c r="K16" s="338">
        <f t="shared" si="2"/>
        <v>216.7</v>
      </c>
      <c r="L16" s="338">
        <v>144.45468840000001</v>
      </c>
      <c r="M16" s="338">
        <v>16.083870600000001</v>
      </c>
      <c r="N16" s="338">
        <f t="shared" si="3"/>
        <v>160.53855900000002</v>
      </c>
      <c r="O16" s="338">
        <f t="shared" si="4"/>
        <v>58.955311599999959</v>
      </c>
      <c r="P16" s="338">
        <f t="shared" si="5"/>
        <v>12.656129399999998</v>
      </c>
      <c r="Q16" s="338">
        <f t="shared" si="6"/>
        <v>71.611440999999957</v>
      </c>
    </row>
    <row r="17" spans="1:17" ht="21.6" customHeight="1" x14ac:dyDescent="0.2">
      <c r="A17" s="543">
        <v>5</v>
      </c>
      <c r="B17" s="45" t="s">
        <v>897</v>
      </c>
      <c r="C17" s="338">
        <v>157.61000000000001</v>
      </c>
      <c r="D17" s="337">
        <v>17.579999999999998</v>
      </c>
      <c r="E17" s="338">
        <f t="shared" si="0"/>
        <v>175.19</v>
      </c>
      <c r="F17" s="337">
        <v>13.14</v>
      </c>
      <c r="G17" s="338">
        <v>0</v>
      </c>
      <c r="H17" s="338">
        <f t="shared" si="1"/>
        <v>13.14</v>
      </c>
      <c r="I17" s="338">
        <v>115.82000000000001</v>
      </c>
      <c r="J17" s="338">
        <v>19.260000000000002</v>
      </c>
      <c r="K17" s="338">
        <f t="shared" si="2"/>
        <v>135.08000000000001</v>
      </c>
      <c r="L17" s="338">
        <v>105.5496272</v>
      </c>
      <c r="M17" s="338">
        <v>11.7566796</v>
      </c>
      <c r="N17" s="338">
        <f t="shared" si="3"/>
        <v>117.3063068</v>
      </c>
      <c r="O17" s="338">
        <f t="shared" si="4"/>
        <v>23.410372800000005</v>
      </c>
      <c r="P17" s="338">
        <f t="shared" si="5"/>
        <v>7.5033204000000016</v>
      </c>
      <c r="Q17" s="338">
        <f t="shared" si="6"/>
        <v>30.913693200000004</v>
      </c>
    </row>
    <row r="18" spans="1:17" ht="21.6" customHeight="1" x14ac:dyDescent="0.2">
      <c r="A18" s="543">
        <v>6</v>
      </c>
      <c r="B18" s="45" t="s">
        <v>898</v>
      </c>
      <c r="C18" s="338">
        <v>186.53</v>
      </c>
      <c r="D18" s="337">
        <v>20.8</v>
      </c>
      <c r="E18" s="338">
        <f t="shared" si="0"/>
        <v>207.33</v>
      </c>
      <c r="F18" s="337">
        <v>13</v>
      </c>
      <c r="G18" s="338">
        <v>0</v>
      </c>
      <c r="H18" s="338">
        <f t="shared" si="1"/>
        <v>13</v>
      </c>
      <c r="I18" s="338">
        <v>143.57999999999998</v>
      </c>
      <c r="J18" s="338">
        <v>21.83</v>
      </c>
      <c r="K18" s="338">
        <f t="shared" si="2"/>
        <v>165.40999999999997</v>
      </c>
      <c r="L18" s="338">
        <v>116.43247139999998</v>
      </c>
      <c r="M18" s="338">
        <v>12.978360100000002</v>
      </c>
      <c r="N18" s="338">
        <f t="shared" si="3"/>
        <v>129.41083149999997</v>
      </c>
      <c r="O18" s="338">
        <f t="shared" si="4"/>
        <v>40.147528600000001</v>
      </c>
      <c r="P18" s="338">
        <f t="shared" si="5"/>
        <v>8.8516398999999968</v>
      </c>
      <c r="Q18" s="338">
        <f t="shared" si="6"/>
        <v>48.999168499999996</v>
      </c>
    </row>
    <row r="19" spans="1:17" ht="21.6" customHeight="1" x14ac:dyDescent="0.2">
      <c r="A19" s="543">
        <v>7</v>
      </c>
      <c r="B19" s="45" t="s">
        <v>899</v>
      </c>
      <c r="C19" s="338">
        <v>148.91</v>
      </c>
      <c r="D19" s="337">
        <v>16.61</v>
      </c>
      <c r="E19" s="338">
        <f t="shared" si="0"/>
        <v>165.51999999999998</v>
      </c>
      <c r="F19" s="337">
        <v>0.02</v>
      </c>
      <c r="G19" s="338">
        <v>0</v>
      </c>
      <c r="H19" s="338">
        <f t="shared" si="1"/>
        <v>0.02</v>
      </c>
      <c r="I19" s="338">
        <v>126.97000000000001</v>
      </c>
      <c r="J19" s="338">
        <v>15.649999999999999</v>
      </c>
      <c r="K19" s="338">
        <f t="shared" si="2"/>
        <v>142.62</v>
      </c>
      <c r="L19" s="338">
        <v>84.644360599999999</v>
      </c>
      <c r="M19" s="338">
        <v>9.4304897000000025</v>
      </c>
      <c r="N19" s="338">
        <f t="shared" si="3"/>
        <v>94.074850300000008</v>
      </c>
      <c r="O19" s="338">
        <f t="shared" si="4"/>
        <v>42.34563940000001</v>
      </c>
      <c r="P19" s="338">
        <f t="shared" si="5"/>
        <v>6.2195102999999961</v>
      </c>
      <c r="Q19" s="338">
        <f t="shared" si="6"/>
        <v>48.565149700000006</v>
      </c>
    </row>
    <row r="20" spans="1:17" ht="21.6" customHeight="1" x14ac:dyDescent="0.2">
      <c r="A20" s="543">
        <v>8</v>
      </c>
      <c r="B20" s="45" t="s">
        <v>900</v>
      </c>
      <c r="C20" s="338">
        <v>93.51</v>
      </c>
      <c r="D20" s="337">
        <v>10.43</v>
      </c>
      <c r="E20" s="338">
        <f t="shared" si="0"/>
        <v>103.94</v>
      </c>
      <c r="F20" s="337">
        <v>12.61</v>
      </c>
      <c r="G20" s="338">
        <v>0</v>
      </c>
      <c r="H20" s="338">
        <f t="shared" si="1"/>
        <v>12.61</v>
      </c>
      <c r="I20" s="338">
        <v>77.94</v>
      </c>
      <c r="J20" s="338">
        <v>13.04</v>
      </c>
      <c r="K20" s="338">
        <f t="shared" si="2"/>
        <v>90.97999999999999</v>
      </c>
      <c r="L20" s="338">
        <v>62.736580000000004</v>
      </c>
      <c r="M20" s="338">
        <v>6.9935273999999996</v>
      </c>
      <c r="N20" s="338">
        <f t="shared" si="3"/>
        <v>69.730107400000009</v>
      </c>
      <c r="O20" s="338">
        <f t="shared" si="4"/>
        <v>27.813419999999994</v>
      </c>
      <c r="P20" s="338">
        <f t="shared" si="5"/>
        <v>6.0464725999999995</v>
      </c>
      <c r="Q20" s="338">
        <f t="shared" si="6"/>
        <v>33.859892599999995</v>
      </c>
    </row>
    <row r="21" spans="1:17" ht="21.6" customHeight="1" x14ac:dyDescent="0.2">
      <c r="A21" s="543">
        <v>9</v>
      </c>
      <c r="B21" s="45" t="s">
        <v>901</v>
      </c>
      <c r="C21" s="338">
        <v>206.5</v>
      </c>
      <c r="D21" s="337">
        <v>23.03</v>
      </c>
      <c r="E21" s="338">
        <f t="shared" si="0"/>
        <v>229.53</v>
      </c>
      <c r="F21" s="337">
        <v>0</v>
      </c>
      <c r="G21" s="338">
        <v>0</v>
      </c>
      <c r="H21" s="338">
        <f t="shared" si="1"/>
        <v>0</v>
      </c>
      <c r="I21" s="338">
        <v>136.69999999999999</v>
      </c>
      <c r="J21" s="338">
        <v>40.15</v>
      </c>
      <c r="K21" s="338">
        <f t="shared" si="2"/>
        <v>176.85</v>
      </c>
      <c r="L21" s="338">
        <v>209.97597565333336</v>
      </c>
      <c r="M21" s="338">
        <v>23.385867240000003</v>
      </c>
      <c r="N21" s="338">
        <f t="shared" si="3"/>
        <v>233.36184289333337</v>
      </c>
      <c r="O21" s="338">
        <f t="shared" si="4"/>
        <v>-73.275975653333376</v>
      </c>
      <c r="P21" s="338">
        <f t="shared" si="5"/>
        <v>16.764132759999995</v>
      </c>
      <c r="Q21" s="338">
        <f t="shared" si="6"/>
        <v>-56.51184289333338</v>
      </c>
    </row>
    <row r="22" spans="1:17" ht="21.6" customHeight="1" x14ac:dyDescent="0.2">
      <c r="A22" s="658">
        <v>10</v>
      </c>
      <c r="B22" s="45" t="s">
        <v>902</v>
      </c>
      <c r="C22" s="338">
        <v>221.21</v>
      </c>
      <c r="D22" s="337">
        <v>24.66</v>
      </c>
      <c r="E22" s="338">
        <f t="shared" si="0"/>
        <v>245.87</v>
      </c>
      <c r="F22" s="337">
        <v>0</v>
      </c>
      <c r="G22" s="338">
        <v>0</v>
      </c>
      <c r="H22" s="338">
        <f t="shared" si="1"/>
        <v>0</v>
      </c>
      <c r="I22" s="338">
        <v>158.55000000000001</v>
      </c>
      <c r="J22" s="338">
        <v>38.6</v>
      </c>
      <c r="K22" s="338">
        <f t="shared" si="2"/>
        <v>197.15</v>
      </c>
      <c r="L22" s="338">
        <v>179.72314439999997</v>
      </c>
      <c r="M22" s="338">
        <v>20.019198999999997</v>
      </c>
      <c r="N22" s="338">
        <f t="shared" si="3"/>
        <v>199.74234339999995</v>
      </c>
      <c r="O22" s="338">
        <f t="shared" si="4"/>
        <v>-21.173144399999956</v>
      </c>
      <c r="P22" s="338">
        <f t="shared" si="5"/>
        <v>18.580801000000005</v>
      </c>
      <c r="Q22" s="338">
        <f t="shared" si="6"/>
        <v>-2.592343399999951</v>
      </c>
    </row>
    <row r="23" spans="1:17" s="449" customFormat="1" ht="21.6" customHeight="1" x14ac:dyDescent="0.2">
      <c r="A23" s="658">
        <v>11</v>
      </c>
      <c r="B23" s="45" t="s">
        <v>938</v>
      </c>
      <c r="C23" s="338">
        <v>61.39</v>
      </c>
      <c r="D23" s="338">
        <v>6.85</v>
      </c>
      <c r="E23" s="338">
        <f t="shared" si="0"/>
        <v>68.239999999999995</v>
      </c>
      <c r="F23" s="338">
        <v>7.2399999999999949</v>
      </c>
      <c r="G23" s="338">
        <v>0</v>
      </c>
      <c r="H23" s="338">
        <f>SUM(F23:G23)</f>
        <v>7.2399999999999949</v>
      </c>
      <c r="I23" s="338">
        <v>40.4</v>
      </c>
      <c r="J23" s="338">
        <v>7.15</v>
      </c>
      <c r="K23" s="338">
        <f>SUM(I23:J23)</f>
        <v>47.55</v>
      </c>
      <c r="L23" s="338">
        <v>47.730000000000004</v>
      </c>
      <c r="M23" s="338">
        <v>5.33</v>
      </c>
      <c r="N23" s="338">
        <f>SUM(L23:M23)</f>
        <v>53.06</v>
      </c>
      <c r="O23" s="338">
        <f>F23+I23-L23</f>
        <v>-9.0000000000010516E-2</v>
      </c>
      <c r="P23" s="338">
        <f t="shared" ref="P23" si="7">G23+J23-M23</f>
        <v>1.8200000000000003</v>
      </c>
      <c r="Q23" s="338">
        <f t="shared" ref="Q23" si="8">SUM(O23:P23)</f>
        <v>1.7299999999999898</v>
      </c>
    </row>
    <row r="24" spans="1:17" s="449" customFormat="1" ht="21.6" customHeight="1" x14ac:dyDescent="0.2">
      <c r="A24" s="658">
        <v>12</v>
      </c>
      <c r="B24" s="45" t="s">
        <v>939</v>
      </c>
      <c r="C24" s="338">
        <v>67.099999999999994</v>
      </c>
      <c r="D24" s="338">
        <v>7.48</v>
      </c>
      <c r="E24" s="338">
        <f t="shared" si="0"/>
        <v>74.58</v>
      </c>
      <c r="F24" s="338">
        <v>20.979999999999997</v>
      </c>
      <c r="G24" s="338">
        <v>0</v>
      </c>
      <c r="H24" s="338">
        <f t="shared" ref="H24:H34" si="9">SUM(F24:G24)</f>
        <v>20.979999999999997</v>
      </c>
      <c r="I24" s="338">
        <v>42.96</v>
      </c>
      <c r="J24" s="338">
        <v>1.58</v>
      </c>
      <c r="K24" s="338">
        <f t="shared" ref="K24:K34" si="10">SUM(I24:J24)</f>
        <v>44.54</v>
      </c>
      <c r="L24" s="338">
        <v>26.01</v>
      </c>
      <c r="M24" s="338">
        <v>2.9000000000000004</v>
      </c>
      <c r="N24" s="338">
        <f t="shared" ref="N24:N34" si="11">SUM(L24:M24)</f>
        <v>28.910000000000004</v>
      </c>
      <c r="O24" s="338">
        <f t="shared" ref="O24:O34" si="12">F24+I24-L24</f>
        <v>37.929999999999993</v>
      </c>
      <c r="P24" s="338">
        <f t="shared" ref="P24:P34" si="13">G24+J24-M24</f>
        <v>-1.3200000000000003</v>
      </c>
      <c r="Q24" s="338">
        <f t="shared" ref="Q24:Q34" si="14">SUM(O24:P24)</f>
        <v>36.609999999999992</v>
      </c>
    </row>
    <row r="25" spans="1:17" s="449" customFormat="1" ht="21.6" customHeight="1" x14ac:dyDescent="0.2">
      <c r="A25" s="658">
        <v>13</v>
      </c>
      <c r="B25" s="45" t="s">
        <v>940</v>
      </c>
      <c r="C25" s="338">
        <v>184.95</v>
      </c>
      <c r="D25" s="338">
        <v>20.62</v>
      </c>
      <c r="E25" s="338">
        <f t="shared" si="0"/>
        <v>205.57</v>
      </c>
      <c r="F25" s="338">
        <v>1.8599999999999994</v>
      </c>
      <c r="G25" s="338">
        <v>0</v>
      </c>
      <c r="H25" s="338">
        <f t="shared" si="9"/>
        <v>1.8599999999999994</v>
      </c>
      <c r="I25" s="338">
        <v>117.43</v>
      </c>
      <c r="J25" s="338">
        <v>20.12</v>
      </c>
      <c r="K25" s="338">
        <f t="shared" si="10"/>
        <v>137.55000000000001</v>
      </c>
      <c r="L25" s="338">
        <v>128.71</v>
      </c>
      <c r="M25" s="338">
        <v>14.34</v>
      </c>
      <c r="N25" s="338">
        <f t="shared" si="11"/>
        <v>143.05000000000001</v>
      </c>
      <c r="O25" s="338">
        <f t="shared" si="12"/>
        <v>-9.4200000000000017</v>
      </c>
      <c r="P25" s="338">
        <f t="shared" si="13"/>
        <v>5.7800000000000011</v>
      </c>
      <c r="Q25" s="338">
        <f t="shared" si="14"/>
        <v>-3.6400000000000006</v>
      </c>
    </row>
    <row r="26" spans="1:17" s="449" customFormat="1" ht="21.6" customHeight="1" x14ac:dyDescent="0.2">
      <c r="A26" s="658">
        <v>14</v>
      </c>
      <c r="B26" s="45" t="s">
        <v>941</v>
      </c>
      <c r="C26" s="338">
        <v>208.45</v>
      </c>
      <c r="D26" s="338">
        <v>23.24</v>
      </c>
      <c r="E26" s="338">
        <f t="shared" si="0"/>
        <v>231.69</v>
      </c>
      <c r="F26" s="338">
        <v>24.600000000000009</v>
      </c>
      <c r="G26" s="338">
        <v>0</v>
      </c>
      <c r="H26" s="338">
        <f t="shared" si="9"/>
        <v>24.600000000000009</v>
      </c>
      <c r="I26" s="338">
        <v>126.86000000000001</v>
      </c>
      <c r="J26" s="338">
        <v>24.42</v>
      </c>
      <c r="K26" s="338">
        <f t="shared" si="10"/>
        <v>151.28000000000003</v>
      </c>
      <c r="L26" s="338">
        <v>82.19</v>
      </c>
      <c r="M26" s="338">
        <v>9.16</v>
      </c>
      <c r="N26" s="338">
        <f t="shared" si="11"/>
        <v>91.35</v>
      </c>
      <c r="O26" s="338">
        <f t="shared" si="12"/>
        <v>69.270000000000039</v>
      </c>
      <c r="P26" s="338">
        <f t="shared" si="13"/>
        <v>15.260000000000002</v>
      </c>
      <c r="Q26" s="338">
        <f t="shared" si="14"/>
        <v>84.530000000000044</v>
      </c>
    </row>
    <row r="27" spans="1:17" s="449" customFormat="1" ht="21.6" customHeight="1" x14ac:dyDescent="0.2">
      <c r="A27" s="658">
        <v>15</v>
      </c>
      <c r="B27" s="45" t="s">
        <v>942</v>
      </c>
      <c r="C27" s="338">
        <v>99.1</v>
      </c>
      <c r="D27" s="338">
        <v>11.05</v>
      </c>
      <c r="E27" s="338">
        <f t="shared" si="0"/>
        <v>110.14999999999999</v>
      </c>
      <c r="F27" s="338">
        <v>1.8699999999999974</v>
      </c>
      <c r="G27" s="338">
        <v>0</v>
      </c>
      <c r="H27" s="338">
        <f t="shared" si="9"/>
        <v>1.8699999999999974</v>
      </c>
      <c r="I27" s="338">
        <v>63.53</v>
      </c>
      <c r="J27" s="338">
        <v>0</v>
      </c>
      <c r="K27" s="338">
        <f t="shared" si="10"/>
        <v>63.53</v>
      </c>
      <c r="L27" s="338">
        <v>42.629999999999995</v>
      </c>
      <c r="M27" s="338">
        <v>4.7600000000000007</v>
      </c>
      <c r="N27" s="338">
        <f t="shared" si="11"/>
        <v>47.389999999999993</v>
      </c>
      <c r="O27" s="338">
        <f t="shared" si="12"/>
        <v>22.77000000000001</v>
      </c>
      <c r="P27" s="338">
        <f t="shared" si="13"/>
        <v>-4.7600000000000007</v>
      </c>
      <c r="Q27" s="338">
        <f t="shared" si="14"/>
        <v>18.010000000000009</v>
      </c>
    </row>
    <row r="28" spans="1:17" s="449" customFormat="1" ht="21.6" customHeight="1" x14ac:dyDescent="0.2">
      <c r="A28" s="658">
        <v>16</v>
      </c>
      <c r="B28" s="45" t="s">
        <v>943</v>
      </c>
      <c r="C28" s="338">
        <v>95.29</v>
      </c>
      <c r="D28" s="338">
        <v>10.63</v>
      </c>
      <c r="E28" s="338">
        <f t="shared" si="0"/>
        <v>105.92</v>
      </c>
      <c r="F28" s="338">
        <v>12.630000000000003</v>
      </c>
      <c r="G28" s="338">
        <v>0</v>
      </c>
      <c r="H28" s="338">
        <f t="shared" si="9"/>
        <v>12.630000000000003</v>
      </c>
      <c r="I28" s="338">
        <v>63.96</v>
      </c>
      <c r="J28" s="338">
        <v>12.263999999999999</v>
      </c>
      <c r="K28" s="338">
        <f t="shared" si="10"/>
        <v>76.224000000000004</v>
      </c>
      <c r="L28" s="338">
        <v>67.050000000000011</v>
      </c>
      <c r="M28" s="338">
        <v>7.47</v>
      </c>
      <c r="N28" s="338">
        <f t="shared" si="11"/>
        <v>74.52000000000001</v>
      </c>
      <c r="O28" s="338">
        <f t="shared" si="12"/>
        <v>9.539999999999992</v>
      </c>
      <c r="P28" s="338">
        <f t="shared" si="13"/>
        <v>4.7939999999999996</v>
      </c>
      <c r="Q28" s="338">
        <f t="shared" si="14"/>
        <v>14.333999999999993</v>
      </c>
    </row>
    <row r="29" spans="1:17" s="449" customFormat="1" ht="21.6" customHeight="1" x14ac:dyDescent="0.2">
      <c r="A29" s="658">
        <v>17</v>
      </c>
      <c r="B29" s="45" t="s">
        <v>944</v>
      </c>
      <c r="C29" s="338">
        <v>54.9</v>
      </c>
      <c r="D29" s="338">
        <v>6.12</v>
      </c>
      <c r="E29" s="338">
        <f t="shared" si="0"/>
        <v>61.019999999999996</v>
      </c>
      <c r="F29" s="338">
        <v>0.5</v>
      </c>
      <c r="G29" s="338">
        <v>0</v>
      </c>
      <c r="H29" s="338">
        <f t="shared" si="9"/>
        <v>0.5</v>
      </c>
      <c r="I29" s="338">
        <v>36.25</v>
      </c>
      <c r="J29" s="338">
        <v>4.62</v>
      </c>
      <c r="K29" s="338">
        <f t="shared" si="10"/>
        <v>40.869999999999997</v>
      </c>
      <c r="L29" s="338">
        <v>24.12</v>
      </c>
      <c r="M29" s="338">
        <v>2.69</v>
      </c>
      <c r="N29" s="338">
        <f t="shared" si="11"/>
        <v>26.810000000000002</v>
      </c>
      <c r="O29" s="338">
        <f t="shared" si="12"/>
        <v>12.629999999999999</v>
      </c>
      <c r="P29" s="338">
        <f t="shared" si="13"/>
        <v>1.9300000000000002</v>
      </c>
      <c r="Q29" s="338">
        <f t="shared" si="14"/>
        <v>14.559999999999999</v>
      </c>
    </row>
    <row r="30" spans="1:17" s="449" customFormat="1" ht="21.6" customHeight="1" x14ac:dyDescent="0.2">
      <c r="A30" s="658">
        <v>18</v>
      </c>
      <c r="B30" s="45" t="s">
        <v>945</v>
      </c>
      <c r="C30" s="338">
        <v>242.64</v>
      </c>
      <c r="D30" s="338">
        <v>27.07</v>
      </c>
      <c r="E30" s="338">
        <f t="shared" si="0"/>
        <v>269.70999999999998</v>
      </c>
      <c r="F30" s="338">
        <v>24.659999999999997</v>
      </c>
      <c r="G30" s="338">
        <v>0</v>
      </c>
      <c r="H30" s="338">
        <f t="shared" si="9"/>
        <v>24.659999999999997</v>
      </c>
      <c r="I30" s="338">
        <v>157.85</v>
      </c>
      <c r="J30" s="338">
        <v>27.02</v>
      </c>
      <c r="K30" s="338">
        <f t="shared" si="10"/>
        <v>184.87</v>
      </c>
      <c r="L30" s="338">
        <v>150.99</v>
      </c>
      <c r="M30" s="338">
        <v>16.829999999999998</v>
      </c>
      <c r="N30" s="338">
        <f t="shared" si="11"/>
        <v>167.82</v>
      </c>
      <c r="O30" s="338">
        <f t="shared" si="12"/>
        <v>31.519999999999982</v>
      </c>
      <c r="P30" s="338">
        <f t="shared" si="13"/>
        <v>10.190000000000001</v>
      </c>
      <c r="Q30" s="338">
        <f t="shared" si="14"/>
        <v>41.70999999999998</v>
      </c>
    </row>
    <row r="31" spans="1:17" s="449" customFormat="1" ht="21.6" customHeight="1" x14ac:dyDescent="0.2">
      <c r="A31" s="658">
        <v>19</v>
      </c>
      <c r="B31" s="45" t="s">
        <v>946</v>
      </c>
      <c r="C31" s="338">
        <v>120.12</v>
      </c>
      <c r="D31" s="338">
        <v>13.39</v>
      </c>
      <c r="E31" s="338">
        <f t="shared" si="0"/>
        <v>133.51</v>
      </c>
      <c r="F31" s="338">
        <v>35.760000000000005</v>
      </c>
      <c r="G31" s="338">
        <v>0</v>
      </c>
      <c r="H31" s="338">
        <f t="shared" si="9"/>
        <v>35.760000000000005</v>
      </c>
      <c r="I31" s="338">
        <v>76.069999999999993</v>
      </c>
      <c r="J31" s="338">
        <v>14.82</v>
      </c>
      <c r="K31" s="338">
        <f t="shared" si="10"/>
        <v>90.889999999999986</v>
      </c>
      <c r="L31" s="338">
        <v>80.11999999999999</v>
      </c>
      <c r="M31" s="338">
        <v>8.92</v>
      </c>
      <c r="N31" s="338">
        <f t="shared" si="11"/>
        <v>89.039999999999992</v>
      </c>
      <c r="O31" s="338">
        <f t="shared" si="12"/>
        <v>31.710000000000008</v>
      </c>
      <c r="P31" s="338">
        <f t="shared" si="13"/>
        <v>5.9</v>
      </c>
      <c r="Q31" s="338">
        <f t="shared" si="14"/>
        <v>37.610000000000007</v>
      </c>
    </row>
    <row r="32" spans="1:17" s="449" customFormat="1" ht="21.6" customHeight="1" x14ac:dyDescent="0.2">
      <c r="A32" s="658">
        <v>20</v>
      </c>
      <c r="B32" s="45" t="s">
        <v>947</v>
      </c>
      <c r="C32" s="338">
        <v>270.38</v>
      </c>
      <c r="D32" s="338">
        <v>30.15</v>
      </c>
      <c r="E32" s="338">
        <f t="shared" si="0"/>
        <v>300.52999999999997</v>
      </c>
      <c r="F32" s="338">
        <v>16.95999999999998</v>
      </c>
      <c r="G32" s="338">
        <v>0</v>
      </c>
      <c r="H32" s="338">
        <f t="shared" si="9"/>
        <v>16.95999999999998</v>
      </c>
      <c r="I32" s="338">
        <v>166.95</v>
      </c>
      <c r="J32" s="338">
        <v>30.36</v>
      </c>
      <c r="K32" s="338">
        <f t="shared" si="10"/>
        <v>197.31</v>
      </c>
      <c r="L32" s="338">
        <v>118.25</v>
      </c>
      <c r="M32" s="338">
        <v>13.18</v>
      </c>
      <c r="N32" s="338">
        <f t="shared" si="11"/>
        <v>131.43</v>
      </c>
      <c r="O32" s="338">
        <f t="shared" si="12"/>
        <v>65.659999999999968</v>
      </c>
      <c r="P32" s="338">
        <f t="shared" si="13"/>
        <v>17.18</v>
      </c>
      <c r="Q32" s="338">
        <f t="shared" si="14"/>
        <v>82.839999999999975</v>
      </c>
    </row>
    <row r="33" spans="1:18" s="449" customFormat="1" ht="21.6" customHeight="1" x14ac:dyDescent="0.2">
      <c r="A33" s="658">
        <v>21</v>
      </c>
      <c r="B33" s="45" t="s">
        <v>948</v>
      </c>
      <c r="C33" s="338">
        <v>18.32</v>
      </c>
      <c r="D33" s="338">
        <v>2.04</v>
      </c>
      <c r="E33" s="338">
        <f t="shared" si="0"/>
        <v>20.36</v>
      </c>
      <c r="F33" s="338">
        <v>2.490000000000002</v>
      </c>
      <c r="G33" s="338">
        <v>0</v>
      </c>
      <c r="H33" s="338">
        <f t="shared" si="9"/>
        <v>2.490000000000002</v>
      </c>
      <c r="I33" s="338">
        <v>14.77</v>
      </c>
      <c r="J33" s="338">
        <v>0</v>
      </c>
      <c r="K33" s="338">
        <f t="shared" si="10"/>
        <v>14.77</v>
      </c>
      <c r="L33" s="338">
        <v>14.83</v>
      </c>
      <c r="M33" s="338">
        <v>1.6600000000000001</v>
      </c>
      <c r="N33" s="338">
        <f t="shared" si="11"/>
        <v>16.490000000000002</v>
      </c>
      <c r="O33" s="338">
        <f t="shared" si="12"/>
        <v>2.4300000000000015</v>
      </c>
      <c r="P33" s="338">
        <f t="shared" si="13"/>
        <v>-1.6600000000000001</v>
      </c>
      <c r="Q33" s="338">
        <f t="shared" si="14"/>
        <v>0.77000000000000135</v>
      </c>
    </row>
    <row r="34" spans="1:18" s="449" customFormat="1" ht="21.6" customHeight="1" x14ac:dyDescent="0.2">
      <c r="A34" s="658">
        <v>22</v>
      </c>
      <c r="B34" s="45" t="s">
        <v>949</v>
      </c>
      <c r="C34" s="338">
        <v>37.39</v>
      </c>
      <c r="D34" s="338">
        <v>4.17</v>
      </c>
      <c r="E34" s="338">
        <f t="shared" si="0"/>
        <v>41.56</v>
      </c>
      <c r="F34" s="338">
        <v>12.810000000000002</v>
      </c>
      <c r="G34" s="338">
        <v>0</v>
      </c>
      <c r="H34" s="338">
        <f t="shared" si="9"/>
        <v>12.810000000000002</v>
      </c>
      <c r="I34" s="358">
        <v>30.240000000000002</v>
      </c>
      <c r="J34" s="358">
        <v>11.530000000000001</v>
      </c>
      <c r="K34" s="338">
        <f t="shared" si="10"/>
        <v>41.77</v>
      </c>
      <c r="L34" s="338">
        <v>35.08</v>
      </c>
      <c r="M34" s="338">
        <v>3.91</v>
      </c>
      <c r="N34" s="338">
        <f t="shared" si="11"/>
        <v>38.989999999999995</v>
      </c>
      <c r="O34" s="338">
        <f t="shared" si="12"/>
        <v>7.970000000000006</v>
      </c>
      <c r="P34" s="338">
        <f t="shared" si="13"/>
        <v>7.620000000000001</v>
      </c>
      <c r="Q34" s="338">
        <f t="shared" si="14"/>
        <v>15.590000000000007</v>
      </c>
    </row>
    <row r="35" spans="1:18" s="449" customFormat="1" ht="24" customHeight="1" x14ac:dyDescent="0.25">
      <c r="A35" s="466"/>
      <c r="B35" s="547" t="s">
        <v>950</v>
      </c>
      <c r="C35" s="339">
        <f>SUM(C13:C34)</f>
        <v>3159.57</v>
      </c>
      <c r="D35" s="339">
        <f t="shared" ref="D35:Q35" si="15">SUM(D13:D34)</f>
        <v>352.33</v>
      </c>
      <c r="E35" s="339">
        <f t="shared" si="15"/>
        <v>3511.8999999999996</v>
      </c>
      <c r="F35" s="339">
        <f t="shared" si="15"/>
        <v>225.98000000000002</v>
      </c>
      <c r="G35" s="339">
        <f t="shared" si="15"/>
        <v>0</v>
      </c>
      <c r="H35" s="339">
        <f t="shared" si="15"/>
        <v>225.98000000000002</v>
      </c>
      <c r="I35" s="357">
        <f t="shared" si="15"/>
        <v>2202.6999999999998</v>
      </c>
      <c r="J35" s="357">
        <f t="shared" si="15"/>
        <v>400.95400000000006</v>
      </c>
      <c r="K35" s="339">
        <f t="shared" si="15"/>
        <v>2603.6539999999995</v>
      </c>
      <c r="L35" s="339">
        <f t="shared" si="15"/>
        <v>2092.9115127199998</v>
      </c>
      <c r="M35" s="339">
        <f t="shared" si="15"/>
        <v>233.17669703999999</v>
      </c>
      <c r="N35" s="339">
        <f t="shared" si="15"/>
        <v>2326.0882097599992</v>
      </c>
      <c r="O35" s="339">
        <f t="shared" si="15"/>
        <v>335.76848727999999</v>
      </c>
      <c r="P35" s="339">
        <f t="shared" si="15"/>
        <v>167.77730296000001</v>
      </c>
      <c r="Q35" s="339">
        <f t="shared" si="15"/>
        <v>503.54579023999992</v>
      </c>
    </row>
    <row r="36" spans="1:18" s="449" customFormat="1" ht="24" customHeight="1" x14ac:dyDescent="0.25">
      <c r="A36" s="11"/>
      <c r="B36" s="20"/>
      <c r="C36" s="475"/>
      <c r="D36" s="475"/>
      <c r="E36" s="475"/>
      <c r="F36" s="475"/>
      <c r="G36" s="475"/>
      <c r="H36" s="475"/>
      <c r="I36" s="475"/>
      <c r="J36" s="475"/>
      <c r="K36" s="475"/>
      <c r="L36" s="475"/>
      <c r="M36" s="475"/>
      <c r="N36" s="475"/>
      <c r="O36" s="475"/>
      <c r="P36" s="475"/>
      <c r="Q36" s="475"/>
    </row>
    <row r="37" spans="1:18" s="449" customFormat="1" ht="24" customHeight="1" x14ac:dyDescent="0.25">
      <c r="A37" s="11"/>
      <c r="B37" s="20"/>
      <c r="C37" s="475"/>
      <c r="D37" s="475"/>
      <c r="E37" s="475"/>
      <c r="F37" s="475"/>
      <c r="G37" s="475"/>
      <c r="H37" s="475"/>
      <c r="I37" s="475"/>
      <c r="J37" s="475"/>
      <c r="K37" s="475"/>
      <c r="L37" s="475"/>
      <c r="M37" s="475"/>
      <c r="N37" s="475"/>
      <c r="O37" s="475"/>
      <c r="P37" s="475"/>
      <c r="Q37" s="475"/>
    </row>
    <row r="38" spans="1:18" x14ac:dyDescent="0.2">
      <c r="A38" s="11"/>
      <c r="B38" s="26"/>
      <c r="C38" s="26"/>
      <c r="D38" s="26"/>
      <c r="E38" s="20"/>
      <c r="F38" s="20"/>
      <c r="G38" s="20"/>
      <c r="H38" s="20"/>
      <c r="I38" s="20"/>
      <c r="J38" s="20"/>
      <c r="K38" s="20"/>
      <c r="L38" s="20"/>
      <c r="M38" s="20"/>
      <c r="N38" s="20"/>
      <c r="O38" s="20"/>
      <c r="P38" s="20"/>
      <c r="Q38" s="20"/>
    </row>
    <row r="39" spans="1:18" ht="14.25" customHeight="1" x14ac:dyDescent="0.2">
      <c r="A39" s="938" t="s">
        <v>676</v>
      </c>
      <c r="B39" s="938"/>
      <c r="C39" s="938"/>
      <c r="D39" s="938"/>
      <c r="E39" s="938"/>
      <c r="F39" s="938"/>
      <c r="G39" s="938"/>
      <c r="H39" s="938"/>
      <c r="I39" s="938"/>
      <c r="J39" s="938"/>
      <c r="K39" s="938"/>
      <c r="L39" s="938"/>
      <c r="M39" s="938"/>
      <c r="N39" s="938"/>
      <c r="O39" s="938"/>
      <c r="P39" s="938"/>
      <c r="Q39" s="938"/>
    </row>
    <row r="40" spans="1:18" ht="15.75" customHeight="1" x14ac:dyDescent="0.2">
      <c r="A40" s="30"/>
      <c r="B40" s="37"/>
      <c r="C40" s="37"/>
      <c r="D40" s="37"/>
      <c r="E40" s="37"/>
      <c r="F40" s="37"/>
      <c r="G40" s="37"/>
      <c r="H40" s="37"/>
      <c r="I40" s="37"/>
      <c r="J40" s="37"/>
      <c r="K40" s="37"/>
      <c r="L40" s="37"/>
      <c r="M40" s="37"/>
      <c r="N40" s="37"/>
      <c r="O40" s="37"/>
      <c r="P40" s="37"/>
      <c r="Q40" s="37"/>
    </row>
    <row r="41" spans="1:18" ht="15.75" customHeight="1" x14ac:dyDescent="0.2">
      <c r="A41" s="14" t="s">
        <v>11</v>
      </c>
      <c r="B41" s="14"/>
      <c r="C41" s="14"/>
      <c r="D41" s="14"/>
      <c r="E41" s="14"/>
      <c r="F41" s="14"/>
      <c r="G41" s="14"/>
      <c r="H41" s="14"/>
      <c r="I41" s="14"/>
      <c r="J41" s="14"/>
      <c r="K41" s="14"/>
      <c r="L41" s="14"/>
      <c r="M41" s="14"/>
      <c r="P41" s="885" t="s">
        <v>12</v>
      </c>
      <c r="Q41" s="885"/>
    </row>
    <row r="42" spans="1:18" ht="12.75" customHeight="1" x14ac:dyDescent="0.2">
      <c r="A42" s="885" t="s">
        <v>13</v>
      </c>
      <c r="B42" s="885"/>
      <c r="C42" s="885"/>
      <c r="D42" s="885"/>
      <c r="E42" s="885"/>
      <c r="F42" s="885"/>
      <c r="G42" s="885"/>
      <c r="H42" s="885"/>
      <c r="I42" s="885"/>
      <c r="J42" s="885"/>
      <c r="K42" s="885"/>
      <c r="L42" s="885"/>
      <c r="M42" s="885"/>
      <c r="N42" s="885"/>
      <c r="O42" s="885"/>
      <c r="P42" s="885"/>
      <c r="Q42" s="885"/>
    </row>
    <row r="43" spans="1:18" ht="12.75" customHeight="1" x14ac:dyDescent="0.2">
      <c r="A43" s="885" t="s">
        <v>19</v>
      </c>
      <c r="B43" s="885"/>
      <c r="C43" s="885"/>
      <c r="D43" s="885"/>
      <c r="E43" s="885"/>
      <c r="F43" s="885"/>
      <c r="G43" s="885"/>
      <c r="H43" s="885"/>
      <c r="I43" s="885"/>
      <c r="J43" s="885"/>
      <c r="K43" s="885"/>
      <c r="L43" s="885"/>
      <c r="M43" s="885"/>
      <c r="N43" s="885"/>
      <c r="O43" s="885"/>
      <c r="P43" s="885"/>
      <c r="Q43" s="885"/>
    </row>
    <row r="44" spans="1:18" x14ac:dyDescent="0.2">
      <c r="A44" s="14"/>
      <c r="B44" s="14"/>
      <c r="C44" s="14"/>
      <c r="D44" s="14"/>
      <c r="E44" s="14"/>
      <c r="F44" s="14"/>
      <c r="G44" s="14"/>
      <c r="H44" s="14"/>
      <c r="I44" s="14"/>
      <c r="J44" s="14"/>
      <c r="K44" s="14"/>
      <c r="L44" s="14"/>
      <c r="M44" s="14"/>
      <c r="O44" s="861" t="s">
        <v>86</v>
      </c>
      <c r="P44" s="861"/>
      <c r="Q44" s="861"/>
      <c r="R44" s="31"/>
    </row>
  </sheetData>
  <mergeCells count="19">
    <mergeCell ref="O44:Q44"/>
    <mergeCell ref="P1:Q1"/>
    <mergeCell ref="A2:Q2"/>
    <mergeCell ref="A3:Q3"/>
    <mergeCell ref="N9:Q9"/>
    <mergeCell ref="D6:O6"/>
    <mergeCell ref="R1:R10"/>
    <mergeCell ref="A43:Q43"/>
    <mergeCell ref="I10:K10"/>
    <mergeCell ref="L10:N10"/>
    <mergeCell ref="O10:Q10"/>
    <mergeCell ref="P41:Q41"/>
    <mergeCell ref="A42:Q42"/>
    <mergeCell ref="A8:B8"/>
    <mergeCell ref="A39:Q39"/>
    <mergeCell ref="A10:A11"/>
    <mergeCell ref="B10:B11"/>
    <mergeCell ref="C10:E10"/>
    <mergeCell ref="F10:H10"/>
  </mergeCells>
  <phoneticPr fontId="0" type="noConversion"/>
  <printOptions horizontalCentered="1"/>
  <pageMargins left="0.70866141732283472" right="0.70866141732283472" top="0.23622047244094491" bottom="0" header="0.31496062992125984" footer="0.31496062992125984"/>
  <pageSetup paperSize="9" scale="6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BreakPreview" topLeftCell="A4" zoomScale="87" zoomScaleNormal="80" zoomScaleSheetLayoutView="87" workbookViewId="0">
      <selection activeCell="H37" sqref="H37"/>
    </sheetView>
  </sheetViews>
  <sheetFormatPr defaultRowHeight="12.75" x14ac:dyDescent="0.2"/>
  <cols>
    <col min="1" max="1" width="8.140625" customWidth="1"/>
    <col min="2" max="2" width="11.5703125" customWidth="1"/>
    <col min="3" max="3" width="12.85546875" customWidth="1"/>
    <col min="4" max="5" width="11.28515625" customWidth="1"/>
    <col min="6" max="6" width="10.85546875" customWidth="1"/>
    <col min="7" max="7" width="11" customWidth="1"/>
    <col min="8" max="12" width="9.28515625" bestFit="1" customWidth="1"/>
    <col min="13" max="13" width="9.5703125" bestFit="1" customWidth="1"/>
    <col min="14" max="19" width="9.28515625" bestFit="1" customWidth="1"/>
    <col min="20" max="20" width="12" style="14" customWidth="1"/>
    <col min="21" max="21" width="11.140625" customWidth="1"/>
    <col min="22" max="22" width="11.85546875" customWidth="1"/>
  </cols>
  <sheetData>
    <row r="1" spans="1:22" ht="15" x14ac:dyDescent="0.2">
      <c r="Q1" s="944" t="s">
        <v>67</v>
      </c>
      <c r="R1" s="944"/>
      <c r="S1" s="944"/>
      <c r="T1" s="944"/>
      <c r="U1" s="944"/>
      <c r="V1" s="944"/>
    </row>
    <row r="3" spans="1:22" ht="15" x14ac:dyDescent="0.2">
      <c r="A3" s="874" t="s">
        <v>0</v>
      </c>
      <c r="B3" s="874"/>
      <c r="C3" s="874"/>
      <c r="D3" s="874"/>
      <c r="E3" s="874"/>
      <c r="F3" s="874"/>
      <c r="G3" s="874"/>
      <c r="H3" s="874"/>
      <c r="I3" s="874"/>
      <c r="J3" s="874"/>
      <c r="K3" s="874"/>
      <c r="L3" s="874"/>
      <c r="M3" s="874"/>
      <c r="N3" s="874"/>
      <c r="O3" s="874"/>
      <c r="P3" s="874"/>
      <c r="Q3" s="874"/>
    </row>
    <row r="4" spans="1:22" ht="20.25" x14ac:dyDescent="0.3">
      <c r="A4" s="940" t="s">
        <v>709</v>
      </c>
      <c r="B4" s="940"/>
      <c r="C4" s="940"/>
      <c r="D4" s="940"/>
      <c r="E4" s="940"/>
      <c r="F4" s="940"/>
      <c r="G4" s="940"/>
      <c r="H4" s="940"/>
      <c r="I4" s="940"/>
      <c r="J4" s="940"/>
      <c r="K4" s="940"/>
      <c r="L4" s="940"/>
      <c r="M4" s="940"/>
      <c r="N4" s="940"/>
      <c r="O4" s="940"/>
      <c r="P4" s="940"/>
      <c r="Q4" s="39"/>
    </row>
    <row r="5" spans="1:22" ht="15.75" x14ac:dyDescent="0.25">
      <c r="A5" s="939" t="s">
        <v>440</v>
      </c>
      <c r="B5" s="939"/>
      <c r="C5" s="939"/>
      <c r="D5" s="939"/>
      <c r="E5" s="939"/>
      <c r="F5" s="939"/>
      <c r="G5" s="939"/>
      <c r="H5" s="939"/>
      <c r="I5" s="939"/>
      <c r="J5" s="939"/>
      <c r="K5" s="939"/>
      <c r="L5" s="939"/>
      <c r="M5" s="939"/>
      <c r="N5" s="939"/>
      <c r="O5" s="939"/>
      <c r="P5" s="939"/>
      <c r="Q5" s="939"/>
    </row>
    <row r="6" spans="1:22" x14ac:dyDescent="0.2">
      <c r="A6" s="31"/>
      <c r="B6" s="31"/>
      <c r="C6" s="142"/>
      <c r="D6" s="31"/>
      <c r="E6" s="31"/>
      <c r="F6" s="31"/>
      <c r="G6" s="31"/>
      <c r="H6" s="31"/>
      <c r="I6" s="31"/>
      <c r="J6" s="31"/>
      <c r="K6" s="31"/>
      <c r="L6" s="31"/>
      <c r="M6" s="31"/>
      <c r="N6" s="31"/>
      <c r="O6" s="31"/>
      <c r="P6" s="31"/>
      <c r="Q6" s="31"/>
      <c r="U6" s="31"/>
    </row>
    <row r="8" spans="1:22" ht="15.75" x14ac:dyDescent="0.25">
      <c r="A8" s="875" t="s">
        <v>857</v>
      </c>
      <c r="B8" s="875"/>
      <c r="C8" s="875"/>
      <c r="D8" s="875"/>
      <c r="E8" s="875"/>
      <c r="F8" s="875"/>
      <c r="G8" s="875"/>
      <c r="H8" s="875"/>
      <c r="I8" s="875"/>
      <c r="J8" s="875"/>
      <c r="K8" s="875"/>
      <c r="L8" s="875"/>
      <c r="M8" s="875"/>
      <c r="N8" s="875"/>
      <c r="O8" s="875"/>
      <c r="P8" s="875"/>
      <c r="Q8" s="875"/>
      <c r="R8" s="875"/>
      <c r="S8" s="875"/>
    </row>
    <row r="9" spans="1:22" ht="15.75" x14ac:dyDescent="0.25">
      <c r="A9" s="42"/>
      <c r="B9" s="35"/>
      <c r="C9" s="35"/>
      <c r="D9" s="35"/>
      <c r="E9" s="35"/>
      <c r="F9" s="35"/>
      <c r="G9" s="35"/>
      <c r="H9" s="35"/>
      <c r="I9" s="35"/>
      <c r="J9" s="35"/>
      <c r="K9" s="35"/>
      <c r="L9" s="35"/>
      <c r="M9" s="35"/>
      <c r="N9" s="35"/>
      <c r="O9" s="35"/>
      <c r="Q9" s="31"/>
      <c r="R9" s="31"/>
      <c r="S9" s="31"/>
      <c r="U9" s="949" t="s">
        <v>227</v>
      </c>
      <c r="V9" s="949"/>
    </row>
    <row r="10" spans="1:22" x14ac:dyDescent="0.2">
      <c r="P10" s="856" t="s">
        <v>789</v>
      </c>
      <c r="Q10" s="856"/>
      <c r="R10" s="856"/>
      <c r="S10" s="856"/>
      <c r="T10" s="856"/>
      <c r="U10" s="856"/>
      <c r="V10" s="856"/>
    </row>
    <row r="11" spans="1:22" ht="28.5" customHeight="1" x14ac:dyDescent="0.2">
      <c r="A11" s="942" t="s">
        <v>76</v>
      </c>
      <c r="B11" s="859" t="s">
        <v>206</v>
      </c>
      <c r="C11" s="859" t="s">
        <v>375</v>
      </c>
      <c r="D11" s="859" t="s">
        <v>480</v>
      </c>
      <c r="E11" s="941" t="s">
        <v>769</v>
      </c>
      <c r="F11" s="941"/>
      <c r="G11" s="941"/>
      <c r="H11" s="905" t="s">
        <v>800</v>
      </c>
      <c r="I11" s="906"/>
      <c r="J11" s="945"/>
      <c r="K11" s="932" t="s">
        <v>377</v>
      </c>
      <c r="L11" s="933"/>
      <c r="M11" s="934"/>
      <c r="N11" s="946" t="s">
        <v>158</v>
      </c>
      <c r="O11" s="947"/>
      <c r="P11" s="948"/>
      <c r="Q11" s="873" t="s">
        <v>801</v>
      </c>
      <c r="R11" s="873"/>
      <c r="S11" s="873"/>
      <c r="T11" s="859" t="s">
        <v>249</v>
      </c>
      <c r="U11" s="859" t="s">
        <v>429</v>
      </c>
      <c r="V11" s="859" t="s">
        <v>378</v>
      </c>
    </row>
    <row r="12" spans="1:22" ht="45" customHeight="1" x14ac:dyDescent="0.2">
      <c r="A12" s="943"/>
      <c r="B12" s="860"/>
      <c r="C12" s="860"/>
      <c r="D12" s="860"/>
      <c r="E12" s="5" t="s">
        <v>181</v>
      </c>
      <c r="F12" s="5" t="s">
        <v>207</v>
      </c>
      <c r="G12" s="5" t="s">
        <v>18</v>
      </c>
      <c r="H12" s="5" t="s">
        <v>181</v>
      </c>
      <c r="I12" s="5" t="s">
        <v>207</v>
      </c>
      <c r="J12" s="5" t="s">
        <v>18</v>
      </c>
      <c r="K12" s="5" t="s">
        <v>181</v>
      </c>
      <c r="L12" s="5" t="s">
        <v>207</v>
      </c>
      <c r="M12" s="5" t="s">
        <v>18</v>
      </c>
      <c r="N12" s="5" t="s">
        <v>181</v>
      </c>
      <c r="O12" s="5" t="s">
        <v>207</v>
      </c>
      <c r="P12" s="5" t="s">
        <v>18</v>
      </c>
      <c r="Q12" s="5" t="s">
        <v>237</v>
      </c>
      <c r="R12" s="5" t="s">
        <v>219</v>
      </c>
      <c r="S12" s="5" t="s">
        <v>220</v>
      </c>
      <c r="T12" s="860"/>
      <c r="U12" s="860"/>
      <c r="V12" s="860"/>
    </row>
    <row r="13" spans="1:22" x14ac:dyDescent="0.2">
      <c r="A13" s="141">
        <v>1</v>
      </c>
      <c r="B13" s="96">
        <v>2</v>
      </c>
      <c r="C13" s="8">
        <v>3</v>
      </c>
      <c r="D13" s="96">
        <v>4</v>
      </c>
      <c r="E13" s="96">
        <v>5</v>
      </c>
      <c r="F13" s="8">
        <v>6</v>
      </c>
      <c r="G13" s="96">
        <v>7</v>
      </c>
      <c r="H13" s="96">
        <v>8</v>
      </c>
      <c r="I13" s="8">
        <v>9</v>
      </c>
      <c r="J13" s="96">
        <v>10</v>
      </c>
      <c r="K13" s="96">
        <v>11</v>
      </c>
      <c r="L13" s="8">
        <v>12</v>
      </c>
      <c r="M13" s="96">
        <v>13</v>
      </c>
      <c r="N13" s="96">
        <v>14</v>
      </c>
      <c r="O13" s="8">
        <v>15</v>
      </c>
      <c r="P13" s="96">
        <v>16</v>
      </c>
      <c r="Q13" s="96">
        <v>17</v>
      </c>
      <c r="R13" s="8">
        <v>18</v>
      </c>
      <c r="S13" s="96">
        <v>19</v>
      </c>
      <c r="T13" s="661">
        <v>20</v>
      </c>
      <c r="U13" s="8">
        <v>21</v>
      </c>
      <c r="V13" s="96">
        <v>22</v>
      </c>
    </row>
    <row r="14" spans="1:22" ht="21.6" customHeight="1" x14ac:dyDescent="0.2">
      <c r="A14" s="543">
        <v>1</v>
      </c>
      <c r="B14" s="45" t="s">
        <v>893</v>
      </c>
      <c r="C14" s="341">
        <v>1119</v>
      </c>
      <c r="D14" s="341">
        <v>1124</v>
      </c>
      <c r="E14" s="338">
        <v>100.71</v>
      </c>
      <c r="F14" s="338">
        <v>11.19</v>
      </c>
      <c r="G14" s="338">
        <f>SUM(E14:F14)</f>
        <v>111.89999999999999</v>
      </c>
      <c r="H14" s="338">
        <v>0</v>
      </c>
      <c r="I14" s="338">
        <v>0</v>
      </c>
      <c r="J14" s="338">
        <f>SUM(H14:I14)</f>
        <v>0</v>
      </c>
      <c r="K14" s="338">
        <v>88.18</v>
      </c>
      <c r="L14" s="338">
        <v>13.45</v>
      </c>
      <c r="M14" s="338">
        <f>SUM(K14:L14)</f>
        <v>101.63000000000001</v>
      </c>
      <c r="N14" s="338">
        <v>108.37</v>
      </c>
      <c r="O14" s="338">
        <v>12.046666666666667</v>
      </c>
      <c r="P14" s="338">
        <f>SUM(N14:O14)</f>
        <v>120.41666666666667</v>
      </c>
      <c r="Q14" s="338">
        <f>H14+K14-N14</f>
        <v>-20.189999999999998</v>
      </c>
      <c r="R14" s="338">
        <f>I14+L14-O14</f>
        <v>1.4033333333333324</v>
      </c>
      <c r="S14" s="338">
        <f>SUM(Q14:R14)</f>
        <v>-18.786666666666665</v>
      </c>
      <c r="T14" s="673" t="s">
        <v>921</v>
      </c>
      <c r="U14" s="341">
        <v>1124</v>
      </c>
      <c r="V14" s="341">
        <v>1124</v>
      </c>
    </row>
    <row r="15" spans="1:22" ht="21.6" customHeight="1" x14ac:dyDescent="0.2">
      <c r="A15" s="543">
        <v>2</v>
      </c>
      <c r="B15" s="45" t="s">
        <v>894</v>
      </c>
      <c r="C15" s="341">
        <v>340</v>
      </c>
      <c r="D15" s="341">
        <v>293</v>
      </c>
      <c r="E15" s="338">
        <v>30.6</v>
      </c>
      <c r="F15" s="338">
        <v>3.4</v>
      </c>
      <c r="G15" s="338">
        <f t="shared" ref="G15:G23" si="0">SUM(E15:F15)</f>
        <v>34</v>
      </c>
      <c r="H15" s="338">
        <v>0</v>
      </c>
      <c r="I15" s="338">
        <v>0</v>
      </c>
      <c r="J15" s="338">
        <f t="shared" ref="J15:J23" si="1">SUM(H15:I15)</f>
        <v>0</v>
      </c>
      <c r="K15" s="338">
        <v>35.340000000000003</v>
      </c>
      <c r="L15" s="338">
        <v>4.4800000000000004</v>
      </c>
      <c r="M15" s="338">
        <f t="shared" ref="M15:M23" si="2">SUM(K15:L15)</f>
        <v>39.820000000000007</v>
      </c>
      <c r="N15" s="338">
        <v>28.994</v>
      </c>
      <c r="O15" s="338">
        <v>3.2248888888888896</v>
      </c>
      <c r="P15" s="338">
        <f t="shared" ref="P15:P23" si="3">SUM(N15:O15)</f>
        <v>32.218888888888891</v>
      </c>
      <c r="Q15" s="338">
        <f t="shared" ref="Q15:Q23" si="4">H15+K15-N15</f>
        <v>6.3460000000000036</v>
      </c>
      <c r="R15" s="338">
        <f t="shared" ref="R15:R23" si="5">I15+L15-O15</f>
        <v>1.2551111111111108</v>
      </c>
      <c r="S15" s="338">
        <f t="shared" ref="S15:S23" si="6">SUM(Q15:R15)</f>
        <v>7.6011111111111145</v>
      </c>
      <c r="T15" s="673" t="s">
        <v>921</v>
      </c>
      <c r="U15" s="341">
        <v>293</v>
      </c>
      <c r="V15" s="341">
        <v>293</v>
      </c>
    </row>
    <row r="16" spans="1:22" ht="21.6" customHeight="1" x14ac:dyDescent="0.2">
      <c r="A16" s="543">
        <v>3</v>
      </c>
      <c r="B16" s="45" t="s">
        <v>895</v>
      </c>
      <c r="C16" s="341">
        <v>1153</v>
      </c>
      <c r="D16" s="341">
        <v>1058</v>
      </c>
      <c r="E16" s="338">
        <v>103.77</v>
      </c>
      <c r="F16" s="338">
        <v>11.53</v>
      </c>
      <c r="G16" s="338">
        <f t="shared" si="0"/>
        <v>115.3</v>
      </c>
      <c r="H16" s="338">
        <v>0</v>
      </c>
      <c r="I16" s="338">
        <v>0</v>
      </c>
      <c r="J16" s="338">
        <f t="shared" si="1"/>
        <v>0</v>
      </c>
      <c r="K16" s="338">
        <v>119.34</v>
      </c>
      <c r="L16" s="338">
        <v>14.21</v>
      </c>
      <c r="M16" s="338">
        <f t="shared" si="2"/>
        <v>133.55000000000001</v>
      </c>
      <c r="N16" s="338">
        <v>95.22</v>
      </c>
      <c r="O16" s="338">
        <v>10.584444444444443</v>
      </c>
      <c r="P16" s="338">
        <f t="shared" si="3"/>
        <v>105.80444444444444</v>
      </c>
      <c r="Q16" s="338">
        <f t="shared" si="4"/>
        <v>24.120000000000005</v>
      </c>
      <c r="R16" s="338">
        <f t="shared" si="5"/>
        <v>3.6255555555555574</v>
      </c>
      <c r="S16" s="338">
        <f t="shared" si="6"/>
        <v>27.745555555555562</v>
      </c>
      <c r="T16" s="673" t="s">
        <v>921</v>
      </c>
      <c r="U16" s="341">
        <v>1058</v>
      </c>
      <c r="V16" s="341">
        <v>1058</v>
      </c>
    </row>
    <row r="17" spans="1:22" ht="21.6" customHeight="1" x14ac:dyDescent="0.2">
      <c r="A17" s="543">
        <v>4</v>
      </c>
      <c r="B17" s="45" t="s">
        <v>896</v>
      </c>
      <c r="C17" s="341">
        <v>1143</v>
      </c>
      <c r="D17" s="341">
        <v>905</v>
      </c>
      <c r="E17" s="338">
        <v>102.87</v>
      </c>
      <c r="F17" s="338">
        <v>11.43</v>
      </c>
      <c r="G17" s="338">
        <f t="shared" si="0"/>
        <v>114.30000000000001</v>
      </c>
      <c r="H17" s="338">
        <v>0</v>
      </c>
      <c r="I17" s="338">
        <v>0</v>
      </c>
      <c r="J17" s="338">
        <f t="shared" si="1"/>
        <v>0</v>
      </c>
      <c r="K17" s="338">
        <v>105.39000000000001</v>
      </c>
      <c r="L17" s="338">
        <v>13.14</v>
      </c>
      <c r="M17" s="338">
        <f t="shared" si="2"/>
        <v>118.53000000000002</v>
      </c>
      <c r="N17" s="338">
        <v>85.242999999999995</v>
      </c>
      <c r="O17" s="338">
        <v>9.4555555555555522</v>
      </c>
      <c r="P17" s="338">
        <f t="shared" si="3"/>
        <v>94.698555555555544</v>
      </c>
      <c r="Q17" s="338">
        <f t="shared" si="4"/>
        <v>20.14700000000002</v>
      </c>
      <c r="R17" s="338">
        <f t="shared" si="5"/>
        <v>3.6844444444444484</v>
      </c>
      <c r="S17" s="338">
        <f t="shared" si="6"/>
        <v>23.831444444444468</v>
      </c>
      <c r="T17" s="673" t="s">
        <v>921</v>
      </c>
      <c r="U17" s="341">
        <v>905</v>
      </c>
      <c r="V17" s="341">
        <v>905</v>
      </c>
    </row>
    <row r="18" spans="1:22" ht="21.6" customHeight="1" x14ac:dyDescent="0.2">
      <c r="A18" s="543">
        <v>5</v>
      </c>
      <c r="B18" s="45" t="s">
        <v>897</v>
      </c>
      <c r="C18" s="341">
        <v>683</v>
      </c>
      <c r="D18" s="341">
        <v>692</v>
      </c>
      <c r="E18" s="338">
        <v>61.47</v>
      </c>
      <c r="F18" s="338">
        <v>6.83</v>
      </c>
      <c r="G18" s="338">
        <f t="shared" si="0"/>
        <v>68.3</v>
      </c>
      <c r="H18" s="338">
        <v>0</v>
      </c>
      <c r="I18" s="338">
        <v>0</v>
      </c>
      <c r="J18" s="338">
        <f t="shared" si="1"/>
        <v>0</v>
      </c>
      <c r="K18" s="338">
        <v>64.08</v>
      </c>
      <c r="L18" s="338">
        <v>11.11</v>
      </c>
      <c r="M18" s="338">
        <f t="shared" si="2"/>
        <v>75.19</v>
      </c>
      <c r="N18" s="338">
        <v>64.204000000000008</v>
      </c>
      <c r="O18" s="338">
        <v>7.1255555555555565</v>
      </c>
      <c r="P18" s="338">
        <f t="shared" si="3"/>
        <v>71.329555555555558</v>
      </c>
      <c r="Q18" s="338">
        <f t="shared" si="4"/>
        <v>-0.12400000000000944</v>
      </c>
      <c r="R18" s="338">
        <f t="shared" si="5"/>
        <v>3.9844444444444429</v>
      </c>
      <c r="S18" s="338">
        <f t="shared" si="6"/>
        <v>3.8604444444444335</v>
      </c>
      <c r="T18" s="673" t="s">
        <v>921</v>
      </c>
      <c r="U18" s="341">
        <v>692</v>
      </c>
      <c r="V18" s="341">
        <v>692</v>
      </c>
    </row>
    <row r="19" spans="1:22" ht="21.6" customHeight="1" x14ac:dyDescent="0.2">
      <c r="A19" s="543">
        <v>6</v>
      </c>
      <c r="B19" s="45" t="s">
        <v>898</v>
      </c>
      <c r="C19" s="341">
        <v>1080</v>
      </c>
      <c r="D19" s="341">
        <v>1059</v>
      </c>
      <c r="E19" s="338">
        <v>97.2</v>
      </c>
      <c r="F19" s="338">
        <v>10.8</v>
      </c>
      <c r="G19" s="338">
        <f t="shared" si="0"/>
        <v>108</v>
      </c>
      <c r="H19" s="338">
        <v>0</v>
      </c>
      <c r="I19" s="338">
        <v>0</v>
      </c>
      <c r="J19" s="338">
        <f t="shared" si="1"/>
        <v>0</v>
      </c>
      <c r="K19" s="338">
        <v>112.04999999999998</v>
      </c>
      <c r="L19" s="338">
        <v>10.38</v>
      </c>
      <c r="M19" s="338">
        <f t="shared" si="2"/>
        <v>122.42999999999998</v>
      </c>
      <c r="N19" s="338">
        <v>65.747</v>
      </c>
      <c r="O19" s="338">
        <v>7.2988888888888876</v>
      </c>
      <c r="P19" s="338">
        <f t="shared" si="3"/>
        <v>73.045888888888882</v>
      </c>
      <c r="Q19" s="338">
        <f t="shared" si="4"/>
        <v>46.302999999999983</v>
      </c>
      <c r="R19" s="338">
        <f t="shared" si="5"/>
        <v>3.0811111111111131</v>
      </c>
      <c r="S19" s="338">
        <f t="shared" si="6"/>
        <v>49.384111111111096</v>
      </c>
      <c r="T19" s="673" t="s">
        <v>921</v>
      </c>
      <c r="U19" s="341">
        <v>1059</v>
      </c>
      <c r="V19" s="341">
        <v>1059</v>
      </c>
    </row>
    <row r="20" spans="1:22" ht="21.6" customHeight="1" x14ac:dyDescent="0.2">
      <c r="A20" s="543">
        <v>7</v>
      </c>
      <c r="B20" s="45" t="s">
        <v>899</v>
      </c>
      <c r="C20" s="341">
        <v>907</v>
      </c>
      <c r="D20" s="341">
        <v>917</v>
      </c>
      <c r="E20" s="338">
        <v>81.63</v>
      </c>
      <c r="F20" s="338">
        <v>9.07</v>
      </c>
      <c r="G20" s="338">
        <f t="shared" si="0"/>
        <v>90.699999999999989</v>
      </c>
      <c r="H20" s="338">
        <v>0</v>
      </c>
      <c r="I20" s="338">
        <v>0</v>
      </c>
      <c r="J20" s="338">
        <f t="shared" si="1"/>
        <v>0</v>
      </c>
      <c r="K20" s="338">
        <v>64.679999999999993</v>
      </c>
      <c r="L20" s="338">
        <v>10.510000000000002</v>
      </c>
      <c r="M20" s="338">
        <f t="shared" si="2"/>
        <v>75.19</v>
      </c>
      <c r="N20" s="338">
        <v>66.335000000000008</v>
      </c>
      <c r="O20" s="338">
        <v>7.2211111111111101</v>
      </c>
      <c r="P20" s="338">
        <f t="shared" si="3"/>
        <v>73.556111111111122</v>
      </c>
      <c r="Q20" s="338">
        <f t="shared" si="4"/>
        <v>-1.6550000000000153</v>
      </c>
      <c r="R20" s="338">
        <f t="shared" si="5"/>
        <v>3.2888888888888914</v>
      </c>
      <c r="S20" s="338">
        <f t="shared" si="6"/>
        <v>1.6338888888888761</v>
      </c>
      <c r="T20" s="673" t="s">
        <v>921</v>
      </c>
      <c r="U20" s="341">
        <v>917</v>
      </c>
      <c r="V20" s="341">
        <v>917</v>
      </c>
    </row>
    <row r="21" spans="1:22" ht="21.6" customHeight="1" x14ac:dyDescent="0.2">
      <c r="A21" s="543">
        <v>8</v>
      </c>
      <c r="B21" s="45" t="s">
        <v>900</v>
      </c>
      <c r="C21" s="341">
        <v>522</v>
      </c>
      <c r="D21" s="341">
        <v>570</v>
      </c>
      <c r="E21" s="338">
        <v>46.98</v>
      </c>
      <c r="F21" s="338">
        <v>5.22</v>
      </c>
      <c r="G21" s="338">
        <f t="shared" si="0"/>
        <v>52.199999999999996</v>
      </c>
      <c r="H21" s="338">
        <v>0</v>
      </c>
      <c r="I21" s="338">
        <v>0</v>
      </c>
      <c r="J21" s="338">
        <f t="shared" si="1"/>
        <v>0</v>
      </c>
      <c r="K21" s="338">
        <v>53.58</v>
      </c>
      <c r="L21" s="338">
        <v>7.51</v>
      </c>
      <c r="M21" s="338">
        <f t="shared" si="2"/>
        <v>61.089999999999996</v>
      </c>
      <c r="N21" s="338">
        <v>51.300000000000004</v>
      </c>
      <c r="O21" s="338">
        <v>5.7</v>
      </c>
      <c r="P21" s="338">
        <f t="shared" si="3"/>
        <v>57.000000000000007</v>
      </c>
      <c r="Q21" s="338">
        <f t="shared" si="4"/>
        <v>2.279999999999994</v>
      </c>
      <c r="R21" s="338">
        <f t="shared" si="5"/>
        <v>1.8099999999999996</v>
      </c>
      <c r="S21" s="338">
        <f t="shared" si="6"/>
        <v>4.0899999999999936</v>
      </c>
      <c r="T21" s="673" t="s">
        <v>921</v>
      </c>
      <c r="U21" s="341">
        <v>570</v>
      </c>
      <c r="V21" s="341">
        <v>570</v>
      </c>
    </row>
    <row r="22" spans="1:22" ht="21.6" customHeight="1" x14ac:dyDescent="0.2">
      <c r="A22" s="543">
        <v>9</v>
      </c>
      <c r="B22" s="45" t="s">
        <v>901</v>
      </c>
      <c r="C22" s="341">
        <v>1002</v>
      </c>
      <c r="D22" s="341">
        <v>1002</v>
      </c>
      <c r="E22" s="338">
        <v>90.18</v>
      </c>
      <c r="F22" s="338">
        <v>10.02</v>
      </c>
      <c r="G22" s="338">
        <f t="shared" si="0"/>
        <v>100.2</v>
      </c>
      <c r="H22" s="338">
        <v>0</v>
      </c>
      <c r="I22" s="338">
        <v>0</v>
      </c>
      <c r="J22" s="338">
        <f t="shared" si="1"/>
        <v>0</v>
      </c>
      <c r="K22" s="338">
        <v>131.51999999999998</v>
      </c>
      <c r="L22" s="338">
        <v>25.19</v>
      </c>
      <c r="M22" s="338">
        <f t="shared" si="2"/>
        <v>156.70999999999998</v>
      </c>
      <c r="N22" s="338">
        <v>90.183999999999997</v>
      </c>
      <c r="O22" s="338">
        <v>10.015555555555556</v>
      </c>
      <c r="P22" s="338">
        <f t="shared" si="3"/>
        <v>100.19955555555555</v>
      </c>
      <c r="Q22" s="338">
        <f t="shared" si="4"/>
        <v>41.335999999999984</v>
      </c>
      <c r="R22" s="338">
        <f t="shared" si="5"/>
        <v>15.174444444444445</v>
      </c>
      <c r="S22" s="338">
        <f t="shared" si="6"/>
        <v>56.510444444444431</v>
      </c>
      <c r="T22" s="673" t="s">
        <v>921</v>
      </c>
      <c r="U22" s="341">
        <v>1002</v>
      </c>
      <c r="V22" s="341">
        <v>1002</v>
      </c>
    </row>
    <row r="23" spans="1:22" ht="21.6" customHeight="1" x14ac:dyDescent="0.2">
      <c r="A23" s="543">
        <v>10</v>
      </c>
      <c r="B23" s="45" t="s">
        <v>902</v>
      </c>
      <c r="C23" s="341">
        <v>1610</v>
      </c>
      <c r="D23" s="341">
        <v>1440</v>
      </c>
      <c r="E23" s="338">
        <v>144.9</v>
      </c>
      <c r="F23" s="338">
        <v>16.100000000000001</v>
      </c>
      <c r="G23" s="338">
        <f t="shared" si="0"/>
        <v>161</v>
      </c>
      <c r="H23" s="338">
        <v>0</v>
      </c>
      <c r="I23" s="338">
        <v>0</v>
      </c>
      <c r="J23" s="338">
        <f t="shared" si="1"/>
        <v>0</v>
      </c>
      <c r="K23" s="338">
        <v>133.70999999999998</v>
      </c>
      <c r="L23" s="338">
        <v>20.363999999999997</v>
      </c>
      <c r="M23" s="338">
        <f t="shared" si="2"/>
        <v>154.07399999999998</v>
      </c>
      <c r="N23" s="338">
        <v>129.60000000000002</v>
      </c>
      <c r="O23" s="338">
        <v>14.4</v>
      </c>
      <c r="P23" s="338">
        <f t="shared" si="3"/>
        <v>144.00000000000003</v>
      </c>
      <c r="Q23" s="338">
        <f t="shared" si="4"/>
        <v>4.1099999999999568</v>
      </c>
      <c r="R23" s="338">
        <f t="shared" si="5"/>
        <v>5.9639999999999969</v>
      </c>
      <c r="S23" s="338">
        <f t="shared" si="6"/>
        <v>10.073999999999954</v>
      </c>
      <c r="T23" s="673" t="s">
        <v>921</v>
      </c>
      <c r="U23" s="341">
        <v>1440</v>
      </c>
      <c r="V23" s="341">
        <v>1440</v>
      </c>
    </row>
    <row r="24" spans="1:22" s="448" customFormat="1" ht="21.6" customHeight="1" x14ac:dyDescent="0.2">
      <c r="A24" s="658">
        <v>11</v>
      </c>
      <c r="B24" s="45" t="s">
        <v>938</v>
      </c>
      <c r="C24" s="341">
        <v>258</v>
      </c>
      <c r="D24" s="341">
        <v>230</v>
      </c>
      <c r="E24" s="338">
        <f>C24*9000/100000</f>
        <v>23.22</v>
      </c>
      <c r="F24" s="338">
        <f>C24*1000/100000</f>
        <v>2.58</v>
      </c>
      <c r="G24" s="338">
        <f>E24+F24</f>
        <v>25.799999999999997</v>
      </c>
      <c r="H24" s="338">
        <v>0</v>
      </c>
      <c r="I24" s="338">
        <v>0</v>
      </c>
      <c r="J24" s="338">
        <f>SUM(H24:I24)</f>
        <v>0</v>
      </c>
      <c r="K24" s="338">
        <v>29.58</v>
      </c>
      <c r="L24" s="338">
        <v>4.71</v>
      </c>
      <c r="M24" s="338">
        <f>SUM(K24:L24)</f>
        <v>34.29</v>
      </c>
      <c r="N24" s="338">
        <v>20.7</v>
      </c>
      <c r="O24" s="338">
        <v>2.2999999999999998</v>
      </c>
      <c r="P24" s="337">
        <f>SUM(N24:O24)</f>
        <v>23</v>
      </c>
      <c r="Q24" s="337">
        <f>H24+K24-N24</f>
        <v>8.879999999999999</v>
      </c>
      <c r="R24" s="338">
        <f>I24+L24-O24</f>
        <v>2.41</v>
      </c>
      <c r="S24" s="338">
        <f>SUM(Q24:R24)</f>
        <v>11.29</v>
      </c>
      <c r="T24" s="673" t="s">
        <v>921</v>
      </c>
      <c r="U24" s="508">
        <v>230</v>
      </c>
      <c r="V24" s="508">
        <v>230</v>
      </c>
    </row>
    <row r="25" spans="1:22" s="448" customFormat="1" ht="21.6" customHeight="1" x14ac:dyDescent="0.2">
      <c r="A25" s="658">
        <v>12</v>
      </c>
      <c r="B25" s="45" t="s">
        <v>939</v>
      </c>
      <c r="C25" s="341">
        <v>418</v>
      </c>
      <c r="D25" s="341">
        <v>471</v>
      </c>
      <c r="E25" s="338">
        <f t="shared" ref="E25:E35" si="7">C25*9000/100000</f>
        <v>37.619999999999997</v>
      </c>
      <c r="F25" s="338">
        <f t="shared" ref="F25:F35" si="8">C25*1000/100000</f>
        <v>4.18</v>
      </c>
      <c r="G25" s="338">
        <f t="shared" ref="G25:G35" si="9">E25+F25</f>
        <v>41.8</v>
      </c>
      <c r="H25" s="338">
        <v>0</v>
      </c>
      <c r="I25" s="338">
        <v>0</v>
      </c>
      <c r="J25" s="338">
        <f t="shared" ref="J25:J35" si="10">SUM(H25:I25)</f>
        <v>0</v>
      </c>
      <c r="K25" s="338">
        <v>37.159999999999997</v>
      </c>
      <c r="L25" s="338">
        <v>1.56</v>
      </c>
      <c r="M25" s="338">
        <f t="shared" ref="M25:M35" si="11">SUM(K25:L25)</f>
        <v>38.72</v>
      </c>
      <c r="N25" s="338">
        <v>41.657000000000004</v>
      </c>
      <c r="O25" s="338">
        <v>4.633</v>
      </c>
      <c r="P25" s="337">
        <f t="shared" ref="P25:P35" si="12">SUM(N25:O25)</f>
        <v>46.290000000000006</v>
      </c>
      <c r="Q25" s="337">
        <f t="shared" ref="Q25:Q35" si="13">H25+K25-N25</f>
        <v>-4.497000000000007</v>
      </c>
      <c r="R25" s="338">
        <f t="shared" ref="R25:R35" si="14">I25+L25-O25</f>
        <v>-3.073</v>
      </c>
      <c r="S25" s="338">
        <f t="shared" ref="S25:S35" si="15">SUM(Q25:R25)</f>
        <v>-7.5700000000000074</v>
      </c>
      <c r="T25" s="673" t="s">
        <v>921</v>
      </c>
      <c r="U25" s="508">
        <v>471</v>
      </c>
      <c r="V25" s="508">
        <v>471</v>
      </c>
    </row>
    <row r="26" spans="1:22" s="448" customFormat="1" ht="21.6" customHeight="1" x14ac:dyDescent="0.2">
      <c r="A26" s="658">
        <v>13</v>
      </c>
      <c r="B26" s="45" t="s">
        <v>940</v>
      </c>
      <c r="C26" s="341">
        <v>847</v>
      </c>
      <c r="D26" s="341">
        <v>756</v>
      </c>
      <c r="E26" s="338">
        <f t="shared" si="7"/>
        <v>76.23</v>
      </c>
      <c r="F26" s="338">
        <f t="shared" si="8"/>
        <v>8.4700000000000006</v>
      </c>
      <c r="G26" s="338">
        <f t="shared" si="9"/>
        <v>84.7</v>
      </c>
      <c r="H26" s="338">
        <v>0</v>
      </c>
      <c r="I26" s="338">
        <v>0</v>
      </c>
      <c r="J26" s="338">
        <f t="shared" si="10"/>
        <v>0</v>
      </c>
      <c r="K26" s="338">
        <v>79.5</v>
      </c>
      <c r="L26" s="338">
        <v>8.99</v>
      </c>
      <c r="M26" s="338">
        <f t="shared" si="11"/>
        <v>88.49</v>
      </c>
      <c r="N26" s="338">
        <v>68.037999999999997</v>
      </c>
      <c r="O26" s="338">
        <v>7.5620000000000003</v>
      </c>
      <c r="P26" s="337">
        <f t="shared" si="12"/>
        <v>75.599999999999994</v>
      </c>
      <c r="Q26" s="337">
        <f t="shared" si="13"/>
        <v>11.462000000000003</v>
      </c>
      <c r="R26" s="338">
        <f t="shared" si="14"/>
        <v>1.4279999999999999</v>
      </c>
      <c r="S26" s="338">
        <f t="shared" si="15"/>
        <v>12.890000000000004</v>
      </c>
      <c r="T26" s="673" t="s">
        <v>921</v>
      </c>
      <c r="U26" s="501">
        <v>756</v>
      </c>
      <c r="V26" s="501">
        <v>756</v>
      </c>
    </row>
    <row r="27" spans="1:22" s="448" customFormat="1" ht="21.6" customHeight="1" x14ac:dyDescent="0.2">
      <c r="A27" s="658">
        <v>14</v>
      </c>
      <c r="B27" s="45" t="s">
        <v>941</v>
      </c>
      <c r="C27" s="341">
        <v>1135</v>
      </c>
      <c r="D27" s="341">
        <v>1131</v>
      </c>
      <c r="E27" s="338">
        <f t="shared" si="7"/>
        <v>102.15</v>
      </c>
      <c r="F27" s="338">
        <f t="shared" si="8"/>
        <v>11.35</v>
      </c>
      <c r="G27" s="338">
        <f t="shared" si="9"/>
        <v>113.5</v>
      </c>
      <c r="H27" s="338">
        <v>0</v>
      </c>
      <c r="I27" s="338">
        <v>0</v>
      </c>
      <c r="J27" s="338">
        <f t="shared" si="10"/>
        <v>0</v>
      </c>
      <c r="K27" s="338">
        <v>98.259999999999991</v>
      </c>
      <c r="L27" s="338">
        <v>14.27</v>
      </c>
      <c r="M27" s="338">
        <f t="shared" si="11"/>
        <v>112.52999999999999</v>
      </c>
      <c r="N27" s="338">
        <v>101.783</v>
      </c>
      <c r="O27" s="338">
        <v>11.306999999999999</v>
      </c>
      <c r="P27" s="337">
        <f t="shared" si="12"/>
        <v>113.09</v>
      </c>
      <c r="Q27" s="337">
        <f t="shared" si="13"/>
        <v>-3.5230000000000103</v>
      </c>
      <c r="R27" s="338">
        <f t="shared" si="14"/>
        <v>2.963000000000001</v>
      </c>
      <c r="S27" s="338">
        <f t="shared" si="15"/>
        <v>-0.56000000000000938</v>
      </c>
      <c r="T27" s="673" t="s">
        <v>921</v>
      </c>
      <c r="U27" s="508">
        <v>1131</v>
      </c>
      <c r="V27" s="508">
        <v>1131</v>
      </c>
    </row>
    <row r="28" spans="1:22" s="448" customFormat="1" ht="21.6" customHeight="1" x14ac:dyDescent="0.2">
      <c r="A28" s="658">
        <v>15</v>
      </c>
      <c r="B28" s="45" t="s">
        <v>942</v>
      </c>
      <c r="C28" s="341">
        <v>470</v>
      </c>
      <c r="D28" s="341">
        <v>435</v>
      </c>
      <c r="E28" s="338">
        <f t="shared" si="7"/>
        <v>42.3</v>
      </c>
      <c r="F28" s="338">
        <f t="shared" si="8"/>
        <v>4.7</v>
      </c>
      <c r="G28" s="338">
        <f t="shared" si="9"/>
        <v>47</v>
      </c>
      <c r="H28" s="338">
        <v>0</v>
      </c>
      <c r="I28" s="338">
        <v>0</v>
      </c>
      <c r="J28" s="338">
        <f t="shared" si="10"/>
        <v>0</v>
      </c>
      <c r="K28" s="338">
        <v>49.42</v>
      </c>
      <c r="L28" s="338">
        <v>0</v>
      </c>
      <c r="M28" s="338">
        <f t="shared" si="11"/>
        <v>49.42</v>
      </c>
      <c r="N28" s="338">
        <v>39.144999999999996</v>
      </c>
      <c r="O28" s="338">
        <v>4.3549999999999995</v>
      </c>
      <c r="P28" s="337">
        <f t="shared" si="12"/>
        <v>43.499999999999993</v>
      </c>
      <c r="Q28" s="337">
        <f t="shared" si="13"/>
        <v>10.275000000000006</v>
      </c>
      <c r="R28" s="338">
        <f t="shared" si="14"/>
        <v>-4.3549999999999995</v>
      </c>
      <c r="S28" s="338">
        <f t="shared" si="15"/>
        <v>5.9200000000000061</v>
      </c>
      <c r="T28" s="673" t="s">
        <v>921</v>
      </c>
      <c r="U28" s="508">
        <v>435</v>
      </c>
      <c r="V28" s="508">
        <v>435</v>
      </c>
    </row>
    <row r="29" spans="1:22" s="448" customFormat="1" ht="21.6" customHeight="1" x14ac:dyDescent="0.2">
      <c r="A29" s="658">
        <v>16</v>
      </c>
      <c r="B29" s="45" t="s">
        <v>943</v>
      </c>
      <c r="C29" s="341">
        <v>880</v>
      </c>
      <c r="D29" s="341">
        <v>564</v>
      </c>
      <c r="E29" s="338">
        <f t="shared" si="7"/>
        <v>79.2</v>
      </c>
      <c r="F29" s="338">
        <f t="shared" si="8"/>
        <v>8.8000000000000007</v>
      </c>
      <c r="G29" s="338">
        <f t="shared" si="9"/>
        <v>88</v>
      </c>
      <c r="H29" s="338">
        <v>0</v>
      </c>
      <c r="I29" s="338">
        <v>0</v>
      </c>
      <c r="J29" s="338">
        <f t="shared" si="10"/>
        <v>0</v>
      </c>
      <c r="K29" s="338">
        <v>41.96</v>
      </c>
      <c r="L29" s="338">
        <v>6.66</v>
      </c>
      <c r="M29" s="338">
        <f t="shared" si="11"/>
        <v>48.620000000000005</v>
      </c>
      <c r="N29" s="338">
        <v>50.762</v>
      </c>
      <c r="O29" s="338">
        <v>5.6379999999999999</v>
      </c>
      <c r="P29" s="337">
        <f t="shared" si="12"/>
        <v>56.4</v>
      </c>
      <c r="Q29" s="337">
        <f t="shared" si="13"/>
        <v>-8.8019999999999996</v>
      </c>
      <c r="R29" s="338">
        <f t="shared" si="14"/>
        <v>1.0220000000000002</v>
      </c>
      <c r="S29" s="338">
        <f t="shared" si="15"/>
        <v>-7.7799999999999994</v>
      </c>
      <c r="T29" s="673" t="s">
        <v>921</v>
      </c>
      <c r="U29" s="508">
        <v>564</v>
      </c>
      <c r="V29" s="508">
        <v>564</v>
      </c>
    </row>
    <row r="30" spans="1:22" s="448" customFormat="1" ht="21.6" customHeight="1" x14ac:dyDescent="0.2">
      <c r="A30" s="658">
        <v>17</v>
      </c>
      <c r="B30" s="45" t="s">
        <v>944</v>
      </c>
      <c r="C30" s="341">
        <v>378</v>
      </c>
      <c r="D30" s="341">
        <v>331</v>
      </c>
      <c r="E30" s="338">
        <f t="shared" si="7"/>
        <v>34.020000000000003</v>
      </c>
      <c r="F30" s="338">
        <f t="shared" si="8"/>
        <v>3.78</v>
      </c>
      <c r="G30" s="338">
        <f t="shared" si="9"/>
        <v>37.800000000000004</v>
      </c>
      <c r="H30" s="338">
        <v>0</v>
      </c>
      <c r="I30" s="338">
        <v>0</v>
      </c>
      <c r="J30" s="338">
        <f t="shared" si="10"/>
        <v>0</v>
      </c>
      <c r="K30" s="338">
        <v>31.89</v>
      </c>
      <c r="L30" s="338">
        <v>6.35</v>
      </c>
      <c r="M30" s="338">
        <f t="shared" si="11"/>
        <v>38.24</v>
      </c>
      <c r="N30" s="338">
        <v>30.732999999999997</v>
      </c>
      <c r="O30" s="338">
        <v>3.407</v>
      </c>
      <c r="P30" s="337">
        <f t="shared" si="12"/>
        <v>34.14</v>
      </c>
      <c r="Q30" s="337">
        <f t="shared" si="13"/>
        <v>1.1570000000000036</v>
      </c>
      <c r="R30" s="338">
        <f t="shared" si="14"/>
        <v>2.9429999999999996</v>
      </c>
      <c r="S30" s="338">
        <f t="shared" si="15"/>
        <v>4.1000000000000032</v>
      </c>
      <c r="T30" s="673" t="s">
        <v>921</v>
      </c>
      <c r="U30" s="508">
        <v>331</v>
      </c>
      <c r="V30" s="508">
        <v>331</v>
      </c>
    </row>
    <row r="31" spans="1:22" s="448" customFormat="1" ht="21.6" customHeight="1" x14ac:dyDescent="0.2">
      <c r="A31" s="658">
        <v>18</v>
      </c>
      <c r="B31" s="45" t="s">
        <v>945</v>
      </c>
      <c r="C31" s="341">
        <v>1288</v>
      </c>
      <c r="D31" s="341">
        <v>1179</v>
      </c>
      <c r="E31" s="338">
        <f t="shared" si="7"/>
        <v>115.92</v>
      </c>
      <c r="F31" s="338">
        <f t="shared" si="8"/>
        <v>12.88</v>
      </c>
      <c r="G31" s="338">
        <f t="shared" si="9"/>
        <v>128.80000000000001</v>
      </c>
      <c r="H31" s="338">
        <v>0</v>
      </c>
      <c r="I31" s="338">
        <v>0</v>
      </c>
      <c r="J31" s="338">
        <f t="shared" si="10"/>
        <v>0</v>
      </c>
      <c r="K31" s="338">
        <v>98.240000000000009</v>
      </c>
      <c r="L31" s="338">
        <v>15.17</v>
      </c>
      <c r="M31" s="338">
        <f t="shared" si="11"/>
        <v>113.41000000000001</v>
      </c>
      <c r="N31" s="338">
        <v>106.107</v>
      </c>
      <c r="O31" s="338">
        <v>11.793000000000001</v>
      </c>
      <c r="P31" s="337">
        <f t="shared" si="12"/>
        <v>117.9</v>
      </c>
      <c r="Q31" s="337">
        <f t="shared" si="13"/>
        <v>-7.8669999999999902</v>
      </c>
      <c r="R31" s="338">
        <f t="shared" si="14"/>
        <v>3.3769999999999989</v>
      </c>
      <c r="S31" s="338">
        <f t="shared" si="15"/>
        <v>-4.4899999999999913</v>
      </c>
      <c r="T31" s="673" t="s">
        <v>921</v>
      </c>
      <c r="U31" s="508">
        <v>1179</v>
      </c>
      <c r="V31" s="508">
        <v>1179</v>
      </c>
    </row>
    <row r="32" spans="1:22" s="448" customFormat="1" ht="21.6" customHeight="1" x14ac:dyDescent="0.2">
      <c r="A32" s="658">
        <v>19</v>
      </c>
      <c r="B32" s="45" t="s">
        <v>946</v>
      </c>
      <c r="C32" s="341">
        <v>536</v>
      </c>
      <c r="D32" s="341">
        <v>536</v>
      </c>
      <c r="E32" s="338">
        <f t="shared" si="7"/>
        <v>48.24</v>
      </c>
      <c r="F32" s="338">
        <f t="shared" si="8"/>
        <v>5.36</v>
      </c>
      <c r="G32" s="338">
        <f t="shared" si="9"/>
        <v>53.6</v>
      </c>
      <c r="H32" s="338">
        <v>0</v>
      </c>
      <c r="I32" s="338">
        <v>0</v>
      </c>
      <c r="J32" s="338">
        <f t="shared" si="10"/>
        <v>0</v>
      </c>
      <c r="K32" s="338">
        <v>55.540000000000006</v>
      </c>
      <c r="L32" s="338">
        <v>7.37</v>
      </c>
      <c r="M32" s="338">
        <f t="shared" si="11"/>
        <v>62.910000000000004</v>
      </c>
      <c r="N32" s="338">
        <v>48.238</v>
      </c>
      <c r="O32" s="338">
        <v>5.3620000000000001</v>
      </c>
      <c r="P32" s="337">
        <f t="shared" si="12"/>
        <v>53.6</v>
      </c>
      <c r="Q32" s="337">
        <f t="shared" si="13"/>
        <v>7.3020000000000067</v>
      </c>
      <c r="R32" s="338">
        <f t="shared" si="14"/>
        <v>2.008</v>
      </c>
      <c r="S32" s="338">
        <f t="shared" si="15"/>
        <v>9.3100000000000058</v>
      </c>
      <c r="T32" s="673" t="s">
        <v>921</v>
      </c>
      <c r="U32" s="508">
        <v>536</v>
      </c>
      <c r="V32" s="508">
        <v>536</v>
      </c>
    </row>
    <row r="33" spans="1:22" s="448" customFormat="1" ht="21.6" customHeight="1" x14ac:dyDescent="0.2">
      <c r="A33" s="658">
        <v>20</v>
      </c>
      <c r="B33" s="45" t="s">
        <v>947</v>
      </c>
      <c r="C33" s="341">
        <v>1570</v>
      </c>
      <c r="D33" s="341">
        <v>1530</v>
      </c>
      <c r="E33" s="338">
        <f t="shared" si="7"/>
        <v>141.30000000000001</v>
      </c>
      <c r="F33" s="338">
        <f t="shared" si="8"/>
        <v>15.7</v>
      </c>
      <c r="G33" s="338">
        <f t="shared" si="9"/>
        <v>157</v>
      </c>
      <c r="H33" s="338">
        <v>0</v>
      </c>
      <c r="I33" s="338">
        <v>0</v>
      </c>
      <c r="J33" s="338">
        <f t="shared" si="10"/>
        <v>0</v>
      </c>
      <c r="K33" s="338">
        <v>119.03</v>
      </c>
      <c r="L33" s="338">
        <v>20.11</v>
      </c>
      <c r="M33" s="338">
        <f t="shared" si="11"/>
        <v>139.13999999999999</v>
      </c>
      <c r="N33" s="338">
        <v>137.70000000000002</v>
      </c>
      <c r="O33" s="338">
        <v>15.299999999999999</v>
      </c>
      <c r="P33" s="337">
        <f t="shared" si="12"/>
        <v>153.00000000000003</v>
      </c>
      <c r="Q33" s="337">
        <f t="shared" si="13"/>
        <v>-18.670000000000016</v>
      </c>
      <c r="R33" s="338">
        <f t="shared" si="14"/>
        <v>4.8100000000000005</v>
      </c>
      <c r="S33" s="338">
        <f t="shared" si="15"/>
        <v>-13.860000000000015</v>
      </c>
      <c r="T33" s="673" t="s">
        <v>921</v>
      </c>
      <c r="U33" s="310">
        <v>1530</v>
      </c>
      <c r="V33" s="310">
        <v>1530</v>
      </c>
    </row>
    <row r="34" spans="1:22" s="448" customFormat="1" ht="21.6" customHeight="1" x14ac:dyDescent="0.2">
      <c r="A34" s="658">
        <v>21</v>
      </c>
      <c r="B34" s="45" t="s">
        <v>948</v>
      </c>
      <c r="C34" s="341">
        <v>179</v>
      </c>
      <c r="D34" s="341">
        <v>155</v>
      </c>
      <c r="E34" s="338">
        <f t="shared" si="7"/>
        <v>16.11</v>
      </c>
      <c r="F34" s="338">
        <f t="shared" si="8"/>
        <v>1.79</v>
      </c>
      <c r="G34" s="338">
        <f t="shared" si="9"/>
        <v>17.899999999999999</v>
      </c>
      <c r="H34" s="338">
        <v>0</v>
      </c>
      <c r="I34" s="338">
        <v>0</v>
      </c>
      <c r="J34" s="338">
        <f t="shared" si="10"/>
        <v>0</v>
      </c>
      <c r="K34" s="338">
        <v>10.68</v>
      </c>
      <c r="L34" s="338">
        <v>0</v>
      </c>
      <c r="M34" s="338">
        <f t="shared" si="11"/>
        <v>10.68</v>
      </c>
      <c r="N34" s="338">
        <v>13.944999999999997</v>
      </c>
      <c r="O34" s="338">
        <v>1.5450000000000002</v>
      </c>
      <c r="P34" s="337">
        <f t="shared" si="12"/>
        <v>15.489999999999997</v>
      </c>
      <c r="Q34" s="337">
        <f t="shared" si="13"/>
        <v>-3.264999999999997</v>
      </c>
      <c r="R34" s="338">
        <f t="shared" si="14"/>
        <v>-1.5450000000000002</v>
      </c>
      <c r="S34" s="338">
        <f t="shared" si="15"/>
        <v>-4.8099999999999969</v>
      </c>
      <c r="T34" s="673" t="s">
        <v>921</v>
      </c>
      <c r="U34" s="508">
        <v>155</v>
      </c>
      <c r="V34" s="508">
        <v>155</v>
      </c>
    </row>
    <row r="35" spans="1:22" s="448" customFormat="1" ht="21.6" customHeight="1" x14ac:dyDescent="0.2">
      <c r="A35" s="658">
        <v>22</v>
      </c>
      <c r="B35" s="45" t="s">
        <v>949</v>
      </c>
      <c r="C35" s="341">
        <v>254</v>
      </c>
      <c r="D35" s="341">
        <v>229</v>
      </c>
      <c r="E35" s="338">
        <f t="shared" si="7"/>
        <v>22.86</v>
      </c>
      <c r="F35" s="338">
        <f t="shared" si="8"/>
        <v>2.54</v>
      </c>
      <c r="G35" s="338">
        <f t="shared" si="9"/>
        <v>25.4</v>
      </c>
      <c r="H35" s="338">
        <v>0</v>
      </c>
      <c r="I35" s="338">
        <v>0</v>
      </c>
      <c r="J35" s="338">
        <f t="shared" si="10"/>
        <v>0</v>
      </c>
      <c r="K35" s="338">
        <v>15.75</v>
      </c>
      <c r="L35" s="338">
        <v>7.6300000000000008</v>
      </c>
      <c r="M35" s="338">
        <f t="shared" si="11"/>
        <v>23.380000000000003</v>
      </c>
      <c r="N35" s="338">
        <v>20.606999999999999</v>
      </c>
      <c r="O35" s="338">
        <v>2.2930000000000001</v>
      </c>
      <c r="P35" s="337">
        <f t="shared" si="12"/>
        <v>22.9</v>
      </c>
      <c r="Q35" s="337">
        <f t="shared" si="13"/>
        <v>-4.8569999999999993</v>
      </c>
      <c r="R35" s="338">
        <f t="shared" si="14"/>
        <v>5.3370000000000006</v>
      </c>
      <c r="S35" s="338">
        <f t="shared" si="15"/>
        <v>0.48000000000000131</v>
      </c>
      <c r="T35" s="673" t="s">
        <v>921</v>
      </c>
      <c r="U35" s="508">
        <v>229</v>
      </c>
      <c r="V35" s="508">
        <v>229</v>
      </c>
    </row>
    <row r="36" spans="1:22" s="448" customFormat="1" ht="27.6" customHeight="1" x14ac:dyDescent="0.25">
      <c r="A36" s="466"/>
      <c r="B36" s="547" t="s">
        <v>950</v>
      </c>
      <c r="C36" s="340">
        <f>SUM(C14:C35)</f>
        <v>17772</v>
      </c>
      <c r="D36" s="340">
        <f t="shared" ref="D36:V36" si="16">SUM(D14:D35)</f>
        <v>16607</v>
      </c>
      <c r="E36" s="339">
        <f t="shared" si="16"/>
        <v>1599.48</v>
      </c>
      <c r="F36" s="339">
        <f t="shared" si="16"/>
        <v>177.71999999999997</v>
      </c>
      <c r="G36" s="339">
        <f t="shared" si="16"/>
        <v>1777.2</v>
      </c>
      <c r="H36" s="339">
        <f t="shared" si="16"/>
        <v>0</v>
      </c>
      <c r="I36" s="339">
        <f t="shared" si="16"/>
        <v>0</v>
      </c>
      <c r="J36" s="339">
        <f t="shared" si="16"/>
        <v>0</v>
      </c>
      <c r="K36" s="339">
        <f t="shared" si="16"/>
        <v>1574.88</v>
      </c>
      <c r="L36" s="339">
        <f t="shared" si="16"/>
        <v>223.16399999999999</v>
      </c>
      <c r="M36" s="339">
        <f t="shared" si="16"/>
        <v>1798.0440000000006</v>
      </c>
      <c r="N36" s="339">
        <f t="shared" si="16"/>
        <v>1464.6120000000001</v>
      </c>
      <c r="O36" s="339">
        <f t="shared" si="16"/>
        <v>162.56766666666667</v>
      </c>
      <c r="P36" s="339">
        <f t="shared" si="16"/>
        <v>1627.1796666666669</v>
      </c>
      <c r="Q36" s="339">
        <f t="shared" si="16"/>
        <v>110.26799999999993</v>
      </c>
      <c r="R36" s="339">
        <f t="shared" si="16"/>
        <v>60.596333333333341</v>
      </c>
      <c r="S36" s="339">
        <f t="shared" si="16"/>
        <v>170.86433333333324</v>
      </c>
      <c r="T36" s="340"/>
      <c r="U36" s="340">
        <f t="shared" si="16"/>
        <v>16607</v>
      </c>
      <c r="V36" s="340">
        <f t="shared" si="16"/>
        <v>16607</v>
      </c>
    </row>
    <row r="37" spans="1:22" s="448" customFormat="1" ht="20.25" customHeight="1" x14ac:dyDescent="0.25">
      <c r="A37" s="11"/>
      <c r="B37" s="211"/>
      <c r="C37" s="476"/>
      <c r="D37" s="476"/>
      <c r="E37" s="475"/>
      <c r="F37" s="475"/>
      <c r="G37" s="475"/>
      <c r="H37" s="475"/>
      <c r="I37" s="475"/>
      <c r="J37" s="475"/>
      <c r="K37" s="475"/>
      <c r="L37" s="475"/>
      <c r="M37" s="475"/>
      <c r="N37" s="475"/>
      <c r="O37" s="475"/>
      <c r="P37" s="475"/>
      <c r="Q37" s="475"/>
      <c r="R37" s="475"/>
      <c r="S37" s="475"/>
      <c r="T37" s="231"/>
      <c r="U37" s="231"/>
      <c r="V37" s="231"/>
    </row>
    <row r="42" spans="1:22" x14ac:dyDescent="0.2">
      <c r="A42" s="14" t="s">
        <v>11</v>
      </c>
      <c r="B42" s="14"/>
      <c r="C42" s="14"/>
      <c r="D42" s="14"/>
      <c r="E42" s="14"/>
      <c r="F42" s="14"/>
      <c r="G42" s="14"/>
      <c r="H42" s="14"/>
      <c r="I42" s="14"/>
      <c r="J42" s="14"/>
      <c r="K42" s="14"/>
      <c r="L42" s="14"/>
      <c r="M42" s="14"/>
      <c r="N42" s="15"/>
      <c r="O42" s="15"/>
      <c r="P42" s="885" t="s">
        <v>12</v>
      </c>
      <c r="Q42" s="885"/>
      <c r="U42" s="14"/>
    </row>
    <row r="43" spans="1:22" x14ac:dyDescent="0.2">
      <c r="A43" s="885" t="s">
        <v>13</v>
      </c>
      <c r="B43" s="885"/>
      <c r="C43" s="885"/>
      <c r="D43" s="885"/>
      <c r="E43" s="885"/>
      <c r="F43" s="885"/>
      <c r="G43" s="885"/>
      <c r="H43" s="885"/>
      <c r="I43" s="885"/>
      <c r="J43" s="885"/>
      <c r="K43" s="885"/>
      <c r="L43" s="885"/>
      <c r="M43" s="885"/>
      <c r="N43" s="885"/>
      <c r="O43" s="885"/>
      <c r="P43" s="885"/>
      <c r="Q43" s="885"/>
    </row>
    <row r="44" spans="1:22" x14ac:dyDescent="0.2">
      <c r="A44" s="885" t="s">
        <v>19</v>
      </c>
      <c r="B44" s="885"/>
      <c r="C44" s="885"/>
      <c r="D44" s="885"/>
      <c r="E44" s="885"/>
      <c r="F44" s="885"/>
      <c r="G44" s="885"/>
      <c r="H44" s="885"/>
      <c r="I44" s="885"/>
      <c r="J44" s="885"/>
      <c r="K44" s="885"/>
      <c r="L44" s="885"/>
      <c r="M44" s="885"/>
      <c r="N44" s="885"/>
      <c r="O44" s="885"/>
      <c r="P44" s="885"/>
      <c r="Q44" s="885"/>
    </row>
    <row r="45" spans="1:22" x14ac:dyDescent="0.2">
      <c r="O45" s="861" t="s">
        <v>86</v>
      </c>
      <c r="P45" s="861"/>
      <c r="Q45" s="861"/>
    </row>
  </sheetData>
  <mergeCells count="23">
    <mergeCell ref="Q1:V1"/>
    <mergeCell ref="O45:Q45"/>
    <mergeCell ref="P42:Q42"/>
    <mergeCell ref="A43:Q43"/>
    <mergeCell ref="A44:Q44"/>
    <mergeCell ref="H11:J11"/>
    <mergeCell ref="Q11:S11"/>
    <mergeCell ref="A3:Q3"/>
    <mergeCell ref="T11:T12"/>
    <mergeCell ref="K11:M11"/>
    <mergeCell ref="D11:D12"/>
    <mergeCell ref="P10:V10"/>
    <mergeCell ref="C11:C12"/>
    <mergeCell ref="B11:B12"/>
    <mergeCell ref="N11:P11"/>
    <mergeCell ref="U9:V9"/>
    <mergeCell ref="A5:Q5"/>
    <mergeCell ref="A8:S8"/>
    <mergeCell ref="A4:P4"/>
    <mergeCell ref="V11:V12"/>
    <mergeCell ref="U11:U12"/>
    <mergeCell ref="E11:G11"/>
    <mergeCell ref="A11:A12"/>
  </mergeCells>
  <printOptions horizontalCentered="1"/>
  <pageMargins left="0.70866141732283472" right="0.70866141732283472" top="0.23622047244094491" bottom="0" header="0.31496062992125984" footer="0.31496062992125984"/>
  <pageSetup paperSize="9" scale="5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view="pageBreakPreview" topLeftCell="A15" zoomScale="83" zoomScaleNormal="80" zoomScaleSheetLayoutView="83" workbookViewId="0">
      <selection activeCell="H36" sqref="H36"/>
    </sheetView>
  </sheetViews>
  <sheetFormatPr defaultRowHeight="12.75" x14ac:dyDescent="0.2"/>
  <cols>
    <col min="1" max="1" width="8" customWidth="1"/>
    <col min="2" max="2" width="11.5703125" customWidth="1"/>
    <col min="3" max="3" width="13.85546875" customWidth="1"/>
    <col min="4" max="4" width="9.85546875" customWidth="1"/>
    <col min="5" max="5" width="12.42578125" customWidth="1"/>
    <col min="6" max="6" width="10.7109375" customWidth="1"/>
    <col min="7" max="7" width="13.140625" customWidth="1"/>
    <col min="20" max="20" width="13.28515625" style="469" customWidth="1"/>
    <col min="21" max="21" width="11.140625" customWidth="1"/>
    <col min="22" max="22" width="11.85546875" customWidth="1"/>
  </cols>
  <sheetData>
    <row r="1" spans="1:22" ht="15" x14ac:dyDescent="0.2">
      <c r="Q1" s="944" t="s">
        <v>208</v>
      </c>
      <c r="R1" s="944"/>
      <c r="S1" s="944"/>
      <c r="T1" s="944"/>
      <c r="U1" s="944"/>
      <c r="V1" s="944"/>
    </row>
    <row r="3" spans="1:22" ht="15" x14ac:dyDescent="0.2">
      <c r="A3" s="874" t="s">
        <v>0</v>
      </c>
      <c r="B3" s="874"/>
      <c r="C3" s="874"/>
      <c r="D3" s="874"/>
      <c r="E3" s="874"/>
      <c r="F3" s="874"/>
      <c r="G3" s="874"/>
      <c r="H3" s="874"/>
      <c r="I3" s="874"/>
      <c r="J3" s="874"/>
      <c r="K3" s="874"/>
      <c r="L3" s="874"/>
      <c r="M3" s="874"/>
      <c r="N3" s="874"/>
      <c r="O3" s="874"/>
      <c r="P3" s="874"/>
      <c r="Q3" s="874"/>
    </row>
    <row r="4" spans="1:22" ht="20.25" x14ac:dyDescent="0.3">
      <c r="A4" s="940" t="s">
        <v>709</v>
      </c>
      <c r="B4" s="940"/>
      <c r="C4" s="940"/>
      <c r="D4" s="940"/>
      <c r="E4" s="940"/>
      <c r="F4" s="940"/>
      <c r="G4" s="940"/>
      <c r="H4" s="940"/>
      <c r="I4" s="940"/>
      <c r="J4" s="940"/>
      <c r="K4" s="940"/>
      <c r="L4" s="940"/>
      <c r="M4" s="940"/>
      <c r="N4" s="940"/>
      <c r="O4" s="940"/>
      <c r="P4" s="940"/>
      <c r="Q4" s="39"/>
    </row>
    <row r="5" spans="1:22" ht="15.75" x14ac:dyDescent="0.25">
      <c r="A5" s="939" t="s">
        <v>212</v>
      </c>
      <c r="B5" s="939"/>
      <c r="C5" s="939"/>
      <c r="D5" s="939"/>
      <c r="E5" s="939"/>
      <c r="F5" s="939"/>
      <c r="G5" s="939"/>
      <c r="H5" s="939"/>
      <c r="I5" s="939"/>
      <c r="J5" s="939"/>
      <c r="K5" s="939"/>
      <c r="L5" s="939"/>
      <c r="M5" s="939"/>
      <c r="N5" s="939"/>
      <c r="O5" s="939"/>
      <c r="P5" s="939"/>
      <c r="Q5" s="939"/>
    </row>
    <row r="6" spans="1:22" x14ac:dyDescent="0.2">
      <c r="A6" s="31"/>
      <c r="B6" s="31"/>
      <c r="C6" s="142"/>
      <c r="D6" s="31"/>
      <c r="E6" s="31"/>
      <c r="F6" s="31"/>
      <c r="G6" s="31"/>
      <c r="H6" s="31"/>
      <c r="I6" s="31"/>
      <c r="J6" s="31"/>
      <c r="K6" s="31"/>
      <c r="L6" s="31"/>
      <c r="M6" s="31"/>
      <c r="N6" s="31"/>
      <c r="O6" s="31"/>
      <c r="P6" s="31"/>
      <c r="Q6" s="31"/>
      <c r="U6" s="31"/>
    </row>
    <row r="7" spans="1:22" ht="15.75" x14ac:dyDescent="0.25">
      <c r="A7" s="875" t="s">
        <v>858</v>
      </c>
      <c r="B7" s="875"/>
      <c r="C7" s="875"/>
      <c r="D7" s="875"/>
      <c r="E7" s="875"/>
      <c r="F7" s="875"/>
      <c r="G7" s="875"/>
      <c r="H7" s="875"/>
      <c r="I7" s="875"/>
      <c r="J7" s="875"/>
      <c r="K7" s="875"/>
      <c r="L7" s="875"/>
      <c r="M7" s="875"/>
      <c r="N7" s="875"/>
      <c r="O7" s="875"/>
      <c r="P7" s="875"/>
      <c r="Q7" s="875"/>
      <c r="R7" s="875"/>
      <c r="S7" s="875"/>
    </row>
    <row r="8" spans="1:22" ht="15.75" x14ac:dyDescent="0.25">
      <c r="A8" s="42"/>
      <c r="B8" s="35"/>
      <c r="C8" s="35"/>
      <c r="D8" s="35"/>
      <c r="E8" s="35"/>
      <c r="F8" s="35"/>
      <c r="G8" s="35"/>
      <c r="H8" s="35"/>
      <c r="I8" s="35"/>
      <c r="J8" s="35"/>
      <c r="K8" s="35"/>
      <c r="L8" s="35"/>
      <c r="M8" s="35"/>
      <c r="N8" s="35"/>
      <c r="O8" s="35"/>
      <c r="P8" s="949" t="s">
        <v>227</v>
      </c>
      <c r="Q8" s="949"/>
      <c r="R8" s="949"/>
      <c r="S8" s="949"/>
      <c r="T8" s="949"/>
      <c r="U8" s="949"/>
      <c r="V8" s="949"/>
    </row>
    <row r="9" spans="1:22" x14ac:dyDescent="0.2">
      <c r="P9" s="856" t="s">
        <v>789</v>
      </c>
      <c r="Q9" s="856"/>
      <c r="R9" s="856"/>
      <c r="S9" s="856"/>
      <c r="T9" s="856"/>
      <c r="U9" s="856"/>
      <c r="V9" s="856"/>
    </row>
    <row r="10" spans="1:22" ht="28.5" customHeight="1" x14ac:dyDescent="0.2">
      <c r="A10" s="942" t="s">
        <v>76</v>
      </c>
      <c r="B10" s="859" t="s">
        <v>206</v>
      </c>
      <c r="C10" s="859" t="s">
        <v>375</v>
      </c>
      <c r="D10" s="859" t="s">
        <v>481</v>
      </c>
      <c r="E10" s="941" t="s">
        <v>769</v>
      </c>
      <c r="F10" s="941"/>
      <c r="G10" s="941"/>
      <c r="H10" s="905" t="s">
        <v>800</v>
      </c>
      <c r="I10" s="906"/>
      <c r="J10" s="945"/>
      <c r="K10" s="932" t="s">
        <v>377</v>
      </c>
      <c r="L10" s="933"/>
      <c r="M10" s="934"/>
      <c r="N10" s="946" t="s">
        <v>158</v>
      </c>
      <c r="O10" s="947"/>
      <c r="P10" s="948"/>
      <c r="Q10" s="873" t="s">
        <v>801</v>
      </c>
      <c r="R10" s="873"/>
      <c r="S10" s="873"/>
      <c r="T10" s="859" t="s">
        <v>249</v>
      </c>
      <c r="U10" s="859" t="s">
        <v>429</v>
      </c>
      <c r="V10" s="859" t="s">
        <v>378</v>
      </c>
    </row>
    <row r="11" spans="1:22" ht="48" customHeight="1" x14ac:dyDescent="0.2">
      <c r="A11" s="943"/>
      <c r="B11" s="860"/>
      <c r="C11" s="860"/>
      <c r="D11" s="860"/>
      <c r="E11" s="5" t="s">
        <v>181</v>
      </c>
      <c r="F11" s="5" t="s">
        <v>207</v>
      </c>
      <c r="G11" s="5" t="s">
        <v>18</v>
      </c>
      <c r="H11" s="5" t="s">
        <v>181</v>
      </c>
      <c r="I11" s="5" t="s">
        <v>207</v>
      </c>
      <c r="J11" s="5" t="s">
        <v>18</v>
      </c>
      <c r="K11" s="5" t="s">
        <v>181</v>
      </c>
      <c r="L11" s="5" t="s">
        <v>207</v>
      </c>
      <c r="M11" s="5" t="s">
        <v>18</v>
      </c>
      <c r="N11" s="5" t="s">
        <v>181</v>
      </c>
      <c r="O11" s="5" t="s">
        <v>207</v>
      </c>
      <c r="P11" s="5" t="s">
        <v>18</v>
      </c>
      <c r="Q11" s="5" t="s">
        <v>237</v>
      </c>
      <c r="R11" s="5" t="s">
        <v>219</v>
      </c>
      <c r="S11" s="5" t="s">
        <v>220</v>
      </c>
      <c r="T11" s="860"/>
      <c r="U11" s="860"/>
      <c r="V11" s="860"/>
    </row>
    <row r="12" spans="1:22" x14ac:dyDescent="0.2">
      <c r="A12" s="141">
        <v>1</v>
      </c>
      <c r="B12" s="96">
        <v>2</v>
      </c>
      <c r="C12" s="8">
        <v>3</v>
      </c>
      <c r="D12" s="141">
        <v>4</v>
      </c>
      <c r="E12" s="96">
        <v>5</v>
      </c>
      <c r="F12" s="8">
        <v>6</v>
      </c>
      <c r="G12" s="141">
        <v>7</v>
      </c>
      <c r="H12" s="96">
        <v>8</v>
      </c>
      <c r="I12" s="8">
        <v>9</v>
      </c>
      <c r="J12" s="141">
        <v>10</v>
      </c>
      <c r="K12" s="96">
        <v>11</v>
      </c>
      <c r="L12" s="8">
        <v>12</v>
      </c>
      <c r="M12" s="141">
        <v>13</v>
      </c>
      <c r="N12" s="96">
        <v>14</v>
      </c>
      <c r="O12" s="8">
        <v>15</v>
      </c>
      <c r="P12" s="141">
        <v>16</v>
      </c>
      <c r="Q12" s="96">
        <v>17</v>
      </c>
      <c r="R12" s="8">
        <v>18</v>
      </c>
      <c r="S12" s="141">
        <v>19</v>
      </c>
      <c r="T12" s="96">
        <v>20</v>
      </c>
      <c r="U12" s="141">
        <v>21</v>
      </c>
      <c r="V12" s="96">
        <v>22</v>
      </c>
    </row>
    <row r="13" spans="1:22" ht="21" customHeight="1" x14ac:dyDescent="0.2">
      <c r="A13" s="543">
        <v>1</v>
      </c>
      <c r="B13" s="45" t="s">
        <v>893</v>
      </c>
      <c r="C13" s="422">
        <v>767</v>
      </c>
      <c r="D13" s="422">
        <v>772</v>
      </c>
      <c r="E13" s="338">
        <v>69.03</v>
      </c>
      <c r="F13" s="338">
        <v>7.67</v>
      </c>
      <c r="G13" s="338">
        <f>SUM(E13:F13)</f>
        <v>76.7</v>
      </c>
      <c r="H13" s="338">
        <v>0</v>
      </c>
      <c r="I13" s="338">
        <v>0</v>
      </c>
      <c r="J13" s="338">
        <f>SUM(H13:I13)</f>
        <v>0</v>
      </c>
      <c r="K13" s="338">
        <v>65.67</v>
      </c>
      <c r="L13" s="338">
        <v>10.99</v>
      </c>
      <c r="M13" s="338">
        <f>SUM(K13:L13)</f>
        <v>76.66</v>
      </c>
      <c r="N13" s="338">
        <v>80.63</v>
      </c>
      <c r="O13" s="338">
        <v>8.9199999999999982</v>
      </c>
      <c r="P13" s="338">
        <f>SUM(N13:O13)</f>
        <v>89.55</v>
      </c>
      <c r="Q13" s="338">
        <f>H13+K13-N13</f>
        <v>-14.959999999999994</v>
      </c>
      <c r="R13" s="338">
        <f>I13+L13-O13</f>
        <v>2.0700000000000021</v>
      </c>
      <c r="S13" s="431">
        <f>SUM(Q13:R13)</f>
        <v>-12.889999999999992</v>
      </c>
      <c r="T13" s="17" t="s">
        <v>921</v>
      </c>
      <c r="U13" s="422">
        <v>772</v>
      </c>
      <c r="V13" s="422">
        <v>772</v>
      </c>
    </row>
    <row r="14" spans="1:22" ht="21" customHeight="1" x14ac:dyDescent="0.2">
      <c r="A14" s="543">
        <v>2</v>
      </c>
      <c r="B14" s="45" t="s">
        <v>894</v>
      </c>
      <c r="C14" s="422">
        <v>375</v>
      </c>
      <c r="D14" s="422">
        <v>363</v>
      </c>
      <c r="E14" s="338">
        <v>33.75</v>
      </c>
      <c r="F14" s="338">
        <v>3.75</v>
      </c>
      <c r="G14" s="338">
        <f t="shared" ref="G14:G22" si="0">SUM(E14:F14)</f>
        <v>37.5</v>
      </c>
      <c r="H14" s="338">
        <v>0</v>
      </c>
      <c r="I14" s="338">
        <v>0</v>
      </c>
      <c r="J14" s="338">
        <f t="shared" ref="J14:J22" si="1">SUM(H14:I14)</f>
        <v>0</v>
      </c>
      <c r="K14" s="338">
        <v>40.72</v>
      </c>
      <c r="L14" s="338">
        <v>4.7300000000000004</v>
      </c>
      <c r="M14" s="338">
        <f t="shared" ref="M14:M22" si="2">SUM(K14:L14)</f>
        <v>45.45</v>
      </c>
      <c r="N14" s="338">
        <v>35.974000000000004</v>
      </c>
      <c r="O14" s="338">
        <v>3.9948888888888887</v>
      </c>
      <c r="P14" s="338">
        <f t="shared" ref="P14:P22" si="3">SUM(N14:O14)</f>
        <v>39.968888888888891</v>
      </c>
      <c r="Q14" s="338">
        <f t="shared" ref="Q14:R22" si="4">H14+K14-N14</f>
        <v>4.7459999999999951</v>
      </c>
      <c r="R14" s="338">
        <f t="shared" si="4"/>
        <v>0.73511111111111171</v>
      </c>
      <c r="S14" s="431">
        <f t="shared" ref="S14:S22" si="5">SUM(Q14:R14)</f>
        <v>5.4811111111111064</v>
      </c>
      <c r="T14" s="17" t="s">
        <v>921</v>
      </c>
      <c r="U14" s="422">
        <v>363</v>
      </c>
      <c r="V14" s="422">
        <v>363</v>
      </c>
    </row>
    <row r="15" spans="1:22" ht="21" customHeight="1" x14ac:dyDescent="0.2">
      <c r="A15" s="543">
        <v>3</v>
      </c>
      <c r="B15" s="45" t="s">
        <v>895</v>
      </c>
      <c r="C15" s="422">
        <v>1050</v>
      </c>
      <c r="D15" s="422">
        <v>959</v>
      </c>
      <c r="E15" s="338">
        <v>94.5</v>
      </c>
      <c r="F15" s="338">
        <v>10.5</v>
      </c>
      <c r="G15" s="338">
        <f t="shared" si="0"/>
        <v>105</v>
      </c>
      <c r="H15" s="338">
        <v>0</v>
      </c>
      <c r="I15" s="338">
        <v>0</v>
      </c>
      <c r="J15" s="338">
        <f t="shared" si="1"/>
        <v>0</v>
      </c>
      <c r="K15" s="338">
        <v>109.7</v>
      </c>
      <c r="L15" s="338">
        <v>13.34</v>
      </c>
      <c r="M15" s="338">
        <f t="shared" si="2"/>
        <v>123.04</v>
      </c>
      <c r="N15" s="338">
        <v>86.320000000000007</v>
      </c>
      <c r="O15" s="338">
        <v>9.586666666666666</v>
      </c>
      <c r="P15" s="338">
        <f t="shared" si="3"/>
        <v>95.906666666666666</v>
      </c>
      <c r="Q15" s="338">
        <f t="shared" si="4"/>
        <v>23.379999999999995</v>
      </c>
      <c r="R15" s="338">
        <f t="shared" si="4"/>
        <v>3.7533333333333339</v>
      </c>
      <c r="S15" s="431">
        <f t="shared" si="5"/>
        <v>27.133333333333329</v>
      </c>
      <c r="T15" s="17" t="s">
        <v>921</v>
      </c>
      <c r="U15" s="422">
        <v>959</v>
      </c>
      <c r="V15" s="422">
        <v>959</v>
      </c>
    </row>
    <row r="16" spans="1:22" ht="21" customHeight="1" x14ac:dyDescent="0.2">
      <c r="A16" s="543">
        <v>4</v>
      </c>
      <c r="B16" s="45" t="s">
        <v>896</v>
      </c>
      <c r="C16" s="422">
        <v>1351</v>
      </c>
      <c r="D16" s="422">
        <v>1005</v>
      </c>
      <c r="E16" s="338">
        <v>121.59</v>
      </c>
      <c r="F16" s="338">
        <v>13.51</v>
      </c>
      <c r="G16" s="338">
        <f t="shared" si="0"/>
        <v>135.1</v>
      </c>
      <c r="H16" s="338">
        <v>0</v>
      </c>
      <c r="I16" s="338">
        <v>0</v>
      </c>
      <c r="J16" s="338">
        <f t="shared" si="1"/>
        <v>0</v>
      </c>
      <c r="K16" s="338">
        <v>120.98</v>
      </c>
      <c r="L16" s="338">
        <v>11.53</v>
      </c>
      <c r="M16" s="338">
        <f t="shared" si="2"/>
        <v>132.51</v>
      </c>
      <c r="N16" s="338">
        <v>68.309999999999988</v>
      </c>
      <c r="O16" s="338">
        <v>7.5955555555555563</v>
      </c>
      <c r="P16" s="338">
        <f t="shared" si="3"/>
        <v>75.905555555555537</v>
      </c>
      <c r="Q16" s="338">
        <f t="shared" si="4"/>
        <v>52.670000000000016</v>
      </c>
      <c r="R16" s="338">
        <f t="shared" si="4"/>
        <v>3.9344444444444431</v>
      </c>
      <c r="S16" s="431">
        <f t="shared" si="5"/>
        <v>56.604444444444461</v>
      </c>
      <c r="T16" s="17" t="s">
        <v>921</v>
      </c>
      <c r="U16" s="422">
        <v>1005</v>
      </c>
      <c r="V16" s="422">
        <v>1005</v>
      </c>
    </row>
    <row r="17" spans="1:22" ht="21" customHeight="1" x14ac:dyDescent="0.2">
      <c r="A17" s="543">
        <v>5</v>
      </c>
      <c r="B17" s="45" t="s">
        <v>897</v>
      </c>
      <c r="C17" s="422">
        <v>564</v>
      </c>
      <c r="D17" s="422">
        <v>579</v>
      </c>
      <c r="E17" s="338">
        <v>50.76</v>
      </c>
      <c r="F17" s="338">
        <v>5.64</v>
      </c>
      <c r="G17" s="338">
        <f t="shared" si="0"/>
        <v>56.4</v>
      </c>
      <c r="H17" s="338">
        <v>0</v>
      </c>
      <c r="I17" s="338">
        <v>0</v>
      </c>
      <c r="J17" s="338">
        <f t="shared" si="1"/>
        <v>0</v>
      </c>
      <c r="K17" s="338">
        <v>67.67</v>
      </c>
      <c r="L17" s="338">
        <v>9.1300000000000008</v>
      </c>
      <c r="M17" s="338">
        <f t="shared" si="2"/>
        <v>76.8</v>
      </c>
      <c r="N17" s="338">
        <v>55.393000000000001</v>
      </c>
      <c r="O17" s="338">
        <v>6.160000000000001</v>
      </c>
      <c r="P17" s="338">
        <f t="shared" si="3"/>
        <v>61.553000000000004</v>
      </c>
      <c r="Q17" s="338">
        <f t="shared" si="4"/>
        <v>12.277000000000001</v>
      </c>
      <c r="R17" s="338">
        <f t="shared" si="4"/>
        <v>2.9699999999999998</v>
      </c>
      <c r="S17" s="431">
        <f t="shared" si="5"/>
        <v>15.247</v>
      </c>
      <c r="T17" s="17" t="s">
        <v>921</v>
      </c>
      <c r="U17" s="422">
        <v>579</v>
      </c>
      <c r="V17" s="422">
        <v>579</v>
      </c>
    </row>
    <row r="18" spans="1:22" ht="21" customHeight="1" x14ac:dyDescent="0.2">
      <c r="A18" s="543">
        <v>6</v>
      </c>
      <c r="B18" s="45" t="s">
        <v>898</v>
      </c>
      <c r="C18" s="422">
        <v>967</v>
      </c>
      <c r="D18" s="422">
        <v>951</v>
      </c>
      <c r="E18" s="338">
        <v>87.03</v>
      </c>
      <c r="F18" s="338">
        <v>9.67</v>
      </c>
      <c r="G18" s="338">
        <f t="shared" si="0"/>
        <v>96.7</v>
      </c>
      <c r="H18" s="338">
        <v>0</v>
      </c>
      <c r="I18" s="338">
        <v>0</v>
      </c>
      <c r="J18" s="338">
        <f t="shared" si="1"/>
        <v>0</v>
      </c>
      <c r="K18" s="338">
        <v>86.19</v>
      </c>
      <c r="L18" s="338">
        <v>10.79</v>
      </c>
      <c r="M18" s="338">
        <f t="shared" si="2"/>
        <v>96.97999999999999</v>
      </c>
      <c r="N18" s="338">
        <v>73.790000000000006</v>
      </c>
      <c r="O18" s="338">
        <v>8.2011111111111106</v>
      </c>
      <c r="P18" s="338">
        <f t="shared" si="3"/>
        <v>81.99111111111111</v>
      </c>
      <c r="Q18" s="338">
        <f t="shared" si="4"/>
        <v>12.399999999999991</v>
      </c>
      <c r="R18" s="338">
        <f t="shared" si="4"/>
        <v>2.5888888888888886</v>
      </c>
      <c r="S18" s="431">
        <f t="shared" si="5"/>
        <v>14.98888888888888</v>
      </c>
      <c r="T18" s="17" t="s">
        <v>921</v>
      </c>
      <c r="U18" s="422">
        <v>951</v>
      </c>
      <c r="V18" s="422">
        <v>951</v>
      </c>
    </row>
    <row r="19" spans="1:22" ht="21" customHeight="1" x14ac:dyDescent="0.2">
      <c r="A19" s="543">
        <v>7</v>
      </c>
      <c r="B19" s="45" t="s">
        <v>899</v>
      </c>
      <c r="C19" s="422">
        <v>491</v>
      </c>
      <c r="D19" s="422">
        <v>495</v>
      </c>
      <c r="E19" s="338">
        <v>44.19</v>
      </c>
      <c r="F19" s="338">
        <v>4.91</v>
      </c>
      <c r="G19" s="338">
        <f t="shared" si="0"/>
        <v>49.099999999999994</v>
      </c>
      <c r="H19" s="338">
        <v>0</v>
      </c>
      <c r="I19" s="338">
        <v>0</v>
      </c>
      <c r="J19" s="338">
        <f t="shared" si="1"/>
        <v>0</v>
      </c>
      <c r="K19" s="338">
        <v>28.33</v>
      </c>
      <c r="L19" s="338">
        <v>7.09</v>
      </c>
      <c r="M19" s="338">
        <f t="shared" si="2"/>
        <v>35.42</v>
      </c>
      <c r="N19" s="338">
        <v>33.313000000000002</v>
      </c>
      <c r="O19" s="338">
        <v>3.7266666666666661</v>
      </c>
      <c r="P19" s="338">
        <f t="shared" si="3"/>
        <v>37.039666666666669</v>
      </c>
      <c r="Q19" s="338">
        <f t="shared" si="4"/>
        <v>-4.9830000000000041</v>
      </c>
      <c r="R19" s="338">
        <f t="shared" si="4"/>
        <v>3.3633333333333337</v>
      </c>
      <c r="S19" s="431">
        <f t="shared" si="5"/>
        <v>-1.6196666666666704</v>
      </c>
      <c r="T19" s="17" t="s">
        <v>921</v>
      </c>
      <c r="U19" s="422">
        <v>495</v>
      </c>
      <c r="V19" s="422">
        <v>495</v>
      </c>
    </row>
    <row r="20" spans="1:22" ht="21" customHeight="1" x14ac:dyDescent="0.2">
      <c r="A20" s="543">
        <v>8</v>
      </c>
      <c r="B20" s="45" t="s">
        <v>900</v>
      </c>
      <c r="C20" s="422">
        <v>405</v>
      </c>
      <c r="D20" s="422">
        <v>473</v>
      </c>
      <c r="E20" s="338">
        <v>36.450000000000003</v>
      </c>
      <c r="F20" s="338">
        <v>4.05</v>
      </c>
      <c r="G20" s="338">
        <f t="shared" si="0"/>
        <v>40.5</v>
      </c>
      <c r="H20" s="338">
        <v>0</v>
      </c>
      <c r="I20" s="338">
        <v>0</v>
      </c>
      <c r="J20" s="338">
        <f t="shared" si="1"/>
        <v>0</v>
      </c>
      <c r="K20" s="338">
        <v>42.739999999999995</v>
      </c>
      <c r="L20" s="338">
        <v>6.04</v>
      </c>
      <c r="M20" s="338">
        <f t="shared" si="2"/>
        <v>48.779999999999994</v>
      </c>
      <c r="N20" s="338">
        <v>42.57</v>
      </c>
      <c r="O20" s="338">
        <v>4.7333333333333334</v>
      </c>
      <c r="P20" s="338">
        <f t="shared" si="3"/>
        <v>47.303333333333335</v>
      </c>
      <c r="Q20" s="338">
        <f t="shared" si="4"/>
        <v>0.1699999999999946</v>
      </c>
      <c r="R20" s="338">
        <f t="shared" si="4"/>
        <v>1.3066666666666666</v>
      </c>
      <c r="S20" s="431">
        <f t="shared" si="5"/>
        <v>1.4766666666666612</v>
      </c>
      <c r="T20" s="17" t="s">
        <v>921</v>
      </c>
      <c r="U20" s="422">
        <v>473</v>
      </c>
      <c r="V20" s="422">
        <v>473</v>
      </c>
    </row>
    <row r="21" spans="1:22" ht="21" customHeight="1" x14ac:dyDescent="0.2">
      <c r="A21" s="543">
        <v>9</v>
      </c>
      <c r="B21" s="45" t="s">
        <v>901</v>
      </c>
      <c r="C21" s="422">
        <v>896</v>
      </c>
      <c r="D21" s="422">
        <v>896</v>
      </c>
      <c r="E21" s="338">
        <v>80.64</v>
      </c>
      <c r="F21" s="338">
        <v>8.9600000000000009</v>
      </c>
      <c r="G21" s="338">
        <f t="shared" si="0"/>
        <v>89.6</v>
      </c>
      <c r="H21" s="338">
        <v>0</v>
      </c>
      <c r="I21" s="338">
        <v>0</v>
      </c>
      <c r="J21" s="338">
        <f t="shared" si="1"/>
        <v>0</v>
      </c>
      <c r="K21" s="338">
        <v>112.05000000000001</v>
      </c>
      <c r="L21" s="338">
        <v>20.78</v>
      </c>
      <c r="M21" s="338">
        <f t="shared" si="2"/>
        <v>132.83000000000001</v>
      </c>
      <c r="N21" s="338">
        <v>80.641999999999996</v>
      </c>
      <c r="O21" s="338">
        <v>8.9577777777777747</v>
      </c>
      <c r="P21" s="338">
        <f t="shared" si="3"/>
        <v>89.599777777777774</v>
      </c>
      <c r="Q21" s="338">
        <f t="shared" si="4"/>
        <v>31.408000000000015</v>
      </c>
      <c r="R21" s="338">
        <f t="shared" si="4"/>
        <v>11.822222222222226</v>
      </c>
      <c r="S21" s="431">
        <f t="shared" si="5"/>
        <v>43.230222222222238</v>
      </c>
      <c r="T21" s="17" t="s">
        <v>921</v>
      </c>
      <c r="U21" s="422">
        <v>896</v>
      </c>
      <c r="V21" s="422">
        <v>896</v>
      </c>
    </row>
    <row r="22" spans="1:22" ht="21" customHeight="1" x14ac:dyDescent="0.2">
      <c r="A22" s="543">
        <v>10</v>
      </c>
      <c r="B22" s="45" t="s">
        <v>902</v>
      </c>
      <c r="C22" s="422">
        <v>1190</v>
      </c>
      <c r="D22" s="422">
        <v>960</v>
      </c>
      <c r="E22" s="338">
        <v>107.1</v>
      </c>
      <c r="F22" s="338">
        <v>11.9</v>
      </c>
      <c r="G22" s="338">
        <f t="shared" si="0"/>
        <v>119</v>
      </c>
      <c r="H22" s="338">
        <v>0</v>
      </c>
      <c r="I22" s="338">
        <v>0</v>
      </c>
      <c r="J22" s="338">
        <f t="shared" si="1"/>
        <v>0</v>
      </c>
      <c r="K22" s="338">
        <v>96.26</v>
      </c>
      <c r="L22" s="338">
        <v>23.28</v>
      </c>
      <c r="M22" s="338">
        <f t="shared" si="2"/>
        <v>119.54</v>
      </c>
      <c r="N22" s="338">
        <v>86.4</v>
      </c>
      <c r="O22" s="338">
        <v>9.6</v>
      </c>
      <c r="P22" s="338">
        <f t="shared" si="3"/>
        <v>96</v>
      </c>
      <c r="Q22" s="338">
        <f t="shared" si="4"/>
        <v>9.86</v>
      </c>
      <c r="R22" s="338">
        <f t="shared" si="4"/>
        <v>13.680000000000001</v>
      </c>
      <c r="S22" s="431">
        <f t="shared" si="5"/>
        <v>23.54</v>
      </c>
      <c r="T22" s="17" t="s">
        <v>921</v>
      </c>
      <c r="U22" s="422">
        <v>960</v>
      </c>
      <c r="V22" s="422">
        <v>960</v>
      </c>
    </row>
    <row r="23" spans="1:22" ht="21" customHeight="1" x14ac:dyDescent="0.2">
      <c r="A23" s="543">
        <v>1</v>
      </c>
      <c r="B23" s="45" t="s">
        <v>938</v>
      </c>
      <c r="C23" s="422">
        <v>392</v>
      </c>
      <c r="D23" s="422">
        <v>335</v>
      </c>
      <c r="E23" s="338">
        <f>C23*9000/100000</f>
        <v>35.28</v>
      </c>
      <c r="F23" s="338">
        <f>C23*1000/100000</f>
        <v>3.92</v>
      </c>
      <c r="G23" s="338">
        <f>E23+F23</f>
        <v>39.200000000000003</v>
      </c>
      <c r="H23" s="338">
        <v>2.75</v>
      </c>
      <c r="I23" s="338">
        <v>0</v>
      </c>
      <c r="J23" s="338">
        <f>SUM(H23:I23)</f>
        <v>2.75</v>
      </c>
      <c r="K23" s="338">
        <v>25.72</v>
      </c>
      <c r="L23" s="338">
        <v>3.14</v>
      </c>
      <c r="M23" s="338">
        <f>SUM(K23:L23)</f>
        <v>28.86</v>
      </c>
      <c r="N23" s="338">
        <v>30.145000000000003</v>
      </c>
      <c r="O23" s="338">
        <v>3.3449999999999998</v>
      </c>
      <c r="P23" s="338">
        <f>SUM(N23:O23)</f>
        <v>33.49</v>
      </c>
      <c r="Q23" s="338">
        <f>H23+K23-N23</f>
        <v>-1.6750000000000043</v>
      </c>
      <c r="R23" s="338">
        <f>I23+L23-O23</f>
        <v>-0.20499999999999963</v>
      </c>
      <c r="S23" s="338">
        <f>SUM(Q23:R23)</f>
        <v>-1.8800000000000039</v>
      </c>
      <c r="T23" s="17" t="s">
        <v>921</v>
      </c>
      <c r="U23" s="508">
        <v>335</v>
      </c>
      <c r="V23" s="508">
        <v>335</v>
      </c>
    </row>
    <row r="24" spans="1:22" ht="21" customHeight="1" x14ac:dyDescent="0.2">
      <c r="A24" s="543">
        <v>2</v>
      </c>
      <c r="B24" s="45" t="s">
        <v>939</v>
      </c>
      <c r="C24" s="422">
        <v>365</v>
      </c>
      <c r="D24" s="422">
        <v>291</v>
      </c>
      <c r="E24" s="338">
        <f t="shared" ref="E24:E34" si="6">C24*9000/100000</f>
        <v>32.85</v>
      </c>
      <c r="F24" s="338">
        <f t="shared" ref="F24:F34" si="7">C24*1000/100000</f>
        <v>3.65</v>
      </c>
      <c r="G24" s="338">
        <f t="shared" ref="G24:G34" si="8">E24+F24</f>
        <v>36.5</v>
      </c>
      <c r="H24" s="338">
        <v>1.759999999999998</v>
      </c>
      <c r="I24" s="338">
        <v>0</v>
      </c>
      <c r="J24" s="338">
        <f t="shared" ref="J24:J34" si="9">SUM(H24:I24)</f>
        <v>1.759999999999998</v>
      </c>
      <c r="K24" s="338">
        <v>27.64</v>
      </c>
      <c r="L24" s="338">
        <v>1.1100000000000001</v>
      </c>
      <c r="M24" s="338">
        <f t="shared" ref="M24:M34" si="10">SUM(K24:L24)</f>
        <v>28.75</v>
      </c>
      <c r="N24" s="338">
        <v>25.837</v>
      </c>
      <c r="O24" s="338">
        <v>2.8729999999999998</v>
      </c>
      <c r="P24" s="338">
        <f t="shared" ref="P24:P34" si="11">SUM(N24:O24)</f>
        <v>28.71</v>
      </c>
      <c r="Q24" s="338">
        <f t="shared" ref="Q24:Q34" si="12">H24+K24-N24</f>
        <v>3.5629999999999988</v>
      </c>
      <c r="R24" s="338">
        <f t="shared" ref="R24:R34" si="13">I24+L24-O24</f>
        <v>-1.7629999999999997</v>
      </c>
      <c r="S24" s="338">
        <f t="shared" ref="S24:S34" si="14">SUM(Q24:R24)</f>
        <v>1.7999999999999992</v>
      </c>
      <c r="T24" s="17" t="s">
        <v>921</v>
      </c>
      <c r="U24" s="508">
        <v>291</v>
      </c>
      <c r="V24" s="508">
        <v>291</v>
      </c>
    </row>
    <row r="25" spans="1:22" ht="21" customHeight="1" x14ac:dyDescent="0.2">
      <c r="A25" s="543">
        <v>3</v>
      </c>
      <c r="B25" s="45" t="s">
        <v>940</v>
      </c>
      <c r="C25" s="422">
        <v>818</v>
      </c>
      <c r="D25" s="422">
        <v>771</v>
      </c>
      <c r="E25" s="338">
        <f t="shared" si="6"/>
        <v>73.62</v>
      </c>
      <c r="F25" s="338">
        <f t="shared" si="7"/>
        <v>8.18</v>
      </c>
      <c r="G25" s="338">
        <f t="shared" si="8"/>
        <v>81.800000000000011</v>
      </c>
      <c r="H25" s="338">
        <v>13.84</v>
      </c>
      <c r="I25" s="338">
        <v>0</v>
      </c>
      <c r="J25" s="338">
        <f t="shared" si="9"/>
        <v>13.84</v>
      </c>
      <c r="K25" s="338">
        <v>75.459999999999994</v>
      </c>
      <c r="L25" s="338">
        <v>6</v>
      </c>
      <c r="M25" s="338">
        <f t="shared" si="10"/>
        <v>81.459999999999994</v>
      </c>
      <c r="N25" s="338">
        <v>69.393000000000001</v>
      </c>
      <c r="O25" s="338">
        <v>7.7069999999999999</v>
      </c>
      <c r="P25" s="338">
        <f t="shared" si="11"/>
        <v>77.099999999999994</v>
      </c>
      <c r="Q25" s="338">
        <f t="shared" si="12"/>
        <v>19.906999999999996</v>
      </c>
      <c r="R25" s="338">
        <f t="shared" si="13"/>
        <v>-1.7069999999999999</v>
      </c>
      <c r="S25" s="338">
        <f t="shared" si="14"/>
        <v>18.199999999999996</v>
      </c>
      <c r="T25" s="17" t="s">
        <v>921</v>
      </c>
      <c r="U25" s="501">
        <v>771</v>
      </c>
      <c r="V25" s="501">
        <v>771</v>
      </c>
    </row>
    <row r="26" spans="1:22" ht="21" customHeight="1" x14ac:dyDescent="0.2">
      <c r="A26" s="543">
        <v>4</v>
      </c>
      <c r="B26" s="45" t="s">
        <v>941</v>
      </c>
      <c r="C26" s="422">
        <v>1132</v>
      </c>
      <c r="D26" s="422">
        <v>941</v>
      </c>
      <c r="E26" s="338">
        <f t="shared" si="6"/>
        <v>101.88</v>
      </c>
      <c r="F26" s="338">
        <f t="shared" si="7"/>
        <v>11.32</v>
      </c>
      <c r="G26" s="338">
        <f t="shared" si="8"/>
        <v>113.19999999999999</v>
      </c>
      <c r="H26" s="338">
        <v>5.8599999999999994</v>
      </c>
      <c r="I26" s="338">
        <v>0</v>
      </c>
      <c r="J26" s="338">
        <f t="shared" si="9"/>
        <v>5.8599999999999994</v>
      </c>
      <c r="K26" s="338">
        <v>80.88</v>
      </c>
      <c r="L26" s="338">
        <v>9.52</v>
      </c>
      <c r="M26" s="338">
        <f t="shared" si="10"/>
        <v>90.399999999999991</v>
      </c>
      <c r="N26" s="338">
        <v>84.256999999999991</v>
      </c>
      <c r="O26" s="338">
        <v>9.3630000000000013</v>
      </c>
      <c r="P26" s="338">
        <f t="shared" si="11"/>
        <v>93.61999999999999</v>
      </c>
      <c r="Q26" s="338">
        <f t="shared" si="12"/>
        <v>2.4830000000000041</v>
      </c>
      <c r="R26" s="338">
        <f t="shared" si="13"/>
        <v>0.15699999999999825</v>
      </c>
      <c r="S26" s="338">
        <f t="shared" si="14"/>
        <v>2.6400000000000023</v>
      </c>
      <c r="T26" s="17" t="s">
        <v>921</v>
      </c>
      <c r="U26" s="508">
        <v>941</v>
      </c>
      <c r="V26" s="508">
        <v>941</v>
      </c>
    </row>
    <row r="27" spans="1:22" ht="21" customHeight="1" x14ac:dyDescent="0.2">
      <c r="A27" s="543">
        <v>5</v>
      </c>
      <c r="B27" s="45" t="s">
        <v>942</v>
      </c>
      <c r="C27" s="422">
        <v>630</v>
      </c>
      <c r="D27" s="422">
        <v>565</v>
      </c>
      <c r="E27" s="338">
        <f t="shared" si="6"/>
        <v>56.7</v>
      </c>
      <c r="F27" s="338">
        <f t="shared" si="7"/>
        <v>6.3</v>
      </c>
      <c r="G27" s="338">
        <f t="shared" si="8"/>
        <v>63</v>
      </c>
      <c r="H27" s="338">
        <v>0</v>
      </c>
      <c r="I27" s="338">
        <v>0</v>
      </c>
      <c r="J27" s="338">
        <f t="shared" si="9"/>
        <v>0</v>
      </c>
      <c r="K27" s="338">
        <v>40.869999999999997</v>
      </c>
      <c r="L27" s="338">
        <v>0</v>
      </c>
      <c r="M27" s="338">
        <f t="shared" si="10"/>
        <v>40.869999999999997</v>
      </c>
      <c r="N27" s="338">
        <v>50.845000000000006</v>
      </c>
      <c r="O27" s="338">
        <v>5.6549999999999994</v>
      </c>
      <c r="P27" s="338">
        <f t="shared" si="11"/>
        <v>56.500000000000007</v>
      </c>
      <c r="Q27" s="338">
        <f t="shared" si="12"/>
        <v>-9.9750000000000085</v>
      </c>
      <c r="R27" s="338">
        <f t="shared" si="13"/>
        <v>-5.6549999999999994</v>
      </c>
      <c r="S27" s="338">
        <f t="shared" si="14"/>
        <v>-15.630000000000008</v>
      </c>
      <c r="T27" s="17" t="s">
        <v>921</v>
      </c>
      <c r="U27" s="508">
        <v>565</v>
      </c>
      <c r="V27" s="508">
        <v>565</v>
      </c>
    </row>
    <row r="28" spans="1:22" ht="21" customHeight="1" x14ac:dyDescent="0.2">
      <c r="A28" s="543">
        <v>6</v>
      </c>
      <c r="B28" s="45" t="s">
        <v>943</v>
      </c>
      <c r="C28" s="422">
        <v>258</v>
      </c>
      <c r="D28" s="422">
        <v>491</v>
      </c>
      <c r="E28" s="338">
        <f t="shared" si="6"/>
        <v>23.22</v>
      </c>
      <c r="F28" s="338">
        <f t="shared" si="7"/>
        <v>2.58</v>
      </c>
      <c r="G28" s="338">
        <f t="shared" si="8"/>
        <v>25.799999999999997</v>
      </c>
      <c r="H28" s="338">
        <v>7.2299999999999969</v>
      </c>
      <c r="I28" s="338">
        <v>0</v>
      </c>
      <c r="J28" s="338">
        <f t="shared" si="9"/>
        <v>7.2299999999999969</v>
      </c>
      <c r="K28" s="338">
        <v>41.47</v>
      </c>
      <c r="L28" s="338">
        <v>4.4400000000000004</v>
      </c>
      <c r="M28" s="338">
        <f t="shared" si="10"/>
        <v>45.91</v>
      </c>
      <c r="N28" s="338">
        <v>43.595999999999997</v>
      </c>
      <c r="O28" s="338">
        <v>4.8439999999999994</v>
      </c>
      <c r="P28" s="338">
        <f t="shared" si="11"/>
        <v>48.44</v>
      </c>
      <c r="Q28" s="338">
        <f t="shared" si="12"/>
        <v>5.1039999999999992</v>
      </c>
      <c r="R28" s="338">
        <f t="shared" si="13"/>
        <v>-0.40399999999999903</v>
      </c>
      <c r="S28" s="338">
        <f t="shared" si="14"/>
        <v>4.7</v>
      </c>
      <c r="T28" s="17" t="s">
        <v>921</v>
      </c>
      <c r="U28" s="508">
        <v>491</v>
      </c>
      <c r="V28" s="508">
        <v>491</v>
      </c>
    </row>
    <row r="29" spans="1:22" ht="21" customHeight="1" x14ac:dyDescent="0.2">
      <c r="A29" s="543">
        <v>7</v>
      </c>
      <c r="B29" s="45" t="s">
        <v>944</v>
      </c>
      <c r="C29" s="422">
        <v>289</v>
      </c>
      <c r="D29" s="422">
        <v>270</v>
      </c>
      <c r="E29" s="338">
        <f t="shared" si="6"/>
        <v>26.01</v>
      </c>
      <c r="F29" s="338">
        <f t="shared" si="7"/>
        <v>2.89</v>
      </c>
      <c r="G29" s="338">
        <f t="shared" si="8"/>
        <v>28.900000000000002</v>
      </c>
      <c r="H29" s="338">
        <v>0.64000000000000057</v>
      </c>
      <c r="I29" s="338">
        <v>0</v>
      </c>
      <c r="J29" s="338">
        <f t="shared" si="9"/>
        <v>0.64000000000000057</v>
      </c>
      <c r="K29" s="338">
        <v>23.450000000000003</v>
      </c>
      <c r="L29" s="338">
        <v>4.21</v>
      </c>
      <c r="M29" s="338">
        <f t="shared" si="10"/>
        <v>27.660000000000004</v>
      </c>
      <c r="N29" s="338">
        <v>24.35</v>
      </c>
      <c r="O29" s="338">
        <v>2.71</v>
      </c>
      <c r="P29" s="338">
        <f t="shared" si="11"/>
        <v>27.060000000000002</v>
      </c>
      <c r="Q29" s="338">
        <f t="shared" si="12"/>
        <v>-0.25999999999999801</v>
      </c>
      <c r="R29" s="338">
        <f t="shared" si="13"/>
        <v>1.5</v>
      </c>
      <c r="S29" s="338">
        <f t="shared" si="14"/>
        <v>1.240000000000002</v>
      </c>
      <c r="T29" s="17" t="s">
        <v>921</v>
      </c>
      <c r="U29" s="508">
        <v>270</v>
      </c>
      <c r="V29" s="508">
        <v>270</v>
      </c>
    </row>
    <row r="30" spans="1:22" ht="21" customHeight="1" x14ac:dyDescent="0.2">
      <c r="A30" s="543">
        <v>8</v>
      </c>
      <c r="B30" s="45" t="s">
        <v>945</v>
      </c>
      <c r="C30" s="422">
        <v>1266</v>
      </c>
      <c r="D30" s="422">
        <v>1151</v>
      </c>
      <c r="E30" s="338">
        <f t="shared" si="6"/>
        <v>113.94</v>
      </c>
      <c r="F30" s="338">
        <f t="shared" si="7"/>
        <v>12.66</v>
      </c>
      <c r="G30" s="338">
        <f t="shared" si="8"/>
        <v>126.6</v>
      </c>
      <c r="H30" s="338">
        <v>0</v>
      </c>
      <c r="I30" s="338">
        <v>0</v>
      </c>
      <c r="J30" s="338">
        <f t="shared" si="9"/>
        <v>0</v>
      </c>
      <c r="K30" s="338">
        <v>101.83</v>
      </c>
      <c r="L30" s="338">
        <v>10.119999999999999</v>
      </c>
      <c r="M30" s="338">
        <f t="shared" si="10"/>
        <v>111.95</v>
      </c>
      <c r="N30" s="338">
        <v>103.59299999999999</v>
      </c>
      <c r="O30" s="338">
        <v>11.507</v>
      </c>
      <c r="P30" s="338">
        <f t="shared" si="11"/>
        <v>115.1</v>
      </c>
      <c r="Q30" s="338">
        <f t="shared" si="12"/>
        <v>-1.762999999999991</v>
      </c>
      <c r="R30" s="338">
        <f t="shared" si="13"/>
        <v>-1.3870000000000005</v>
      </c>
      <c r="S30" s="338">
        <f t="shared" si="14"/>
        <v>-3.1499999999999915</v>
      </c>
      <c r="T30" s="17" t="s">
        <v>921</v>
      </c>
      <c r="U30" s="508">
        <v>1151</v>
      </c>
      <c r="V30" s="508">
        <v>1151</v>
      </c>
    </row>
    <row r="31" spans="1:22" ht="21" customHeight="1" x14ac:dyDescent="0.2">
      <c r="A31" s="543">
        <v>9</v>
      </c>
      <c r="B31" s="45" t="s">
        <v>946</v>
      </c>
      <c r="C31" s="422">
        <v>572</v>
      </c>
      <c r="D31" s="422">
        <v>511</v>
      </c>
      <c r="E31" s="338">
        <f t="shared" si="6"/>
        <v>51.48</v>
      </c>
      <c r="F31" s="338">
        <f t="shared" si="7"/>
        <v>5.72</v>
      </c>
      <c r="G31" s="338">
        <f t="shared" si="8"/>
        <v>57.199999999999996</v>
      </c>
      <c r="H31" s="338">
        <v>0</v>
      </c>
      <c r="I31" s="338">
        <v>0</v>
      </c>
      <c r="J31" s="338">
        <f t="shared" si="9"/>
        <v>0</v>
      </c>
      <c r="K31" s="338">
        <v>48.85</v>
      </c>
      <c r="L31" s="338">
        <v>4.92</v>
      </c>
      <c r="M31" s="338">
        <f t="shared" si="10"/>
        <v>53.77</v>
      </c>
      <c r="N31" s="338">
        <v>45.993000000000009</v>
      </c>
      <c r="O31" s="338">
        <v>5.1070000000000002</v>
      </c>
      <c r="P31" s="338">
        <f t="shared" si="11"/>
        <v>51.100000000000009</v>
      </c>
      <c r="Q31" s="338">
        <f t="shared" si="12"/>
        <v>2.8569999999999922</v>
      </c>
      <c r="R31" s="338">
        <f t="shared" si="13"/>
        <v>-0.18700000000000028</v>
      </c>
      <c r="S31" s="338">
        <f t="shared" si="14"/>
        <v>2.6699999999999919</v>
      </c>
      <c r="T31" s="17" t="s">
        <v>921</v>
      </c>
      <c r="U31" s="508">
        <v>511</v>
      </c>
      <c r="V31" s="508">
        <v>511</v>
      </c>
    </row>
    <row r="32" spans="1:22" ht="21" customHeight="1" x14ac:dyDescent="0.2">
      <c r="A32" s="543">
        <v>10</v>
      </c>
      <c r="B32" s="45" t="s">
        <v>947</v>
      </c>
      <c r="C32" s="422">
        <v>1277</v>
      </c>
      <c r="D32" s="422">
        <v>1270</v>
      </c>
      <c r="E32" s="338">
        <f t="shared" si="6"/>
        <v>114.93</v>
      </c>
      <c r="F32" s="338">
        <f t="shared" si="7"/>
        <v>12.77</v>
      </c>
      <c r="G32" s="338">
        <f t="shared" si="8"/>
        <v>127.7</v>
      </c>
      <c r="H32" s="338">
        <v>13.929999999999993</v>
      </c>
      <c r="I32" s="338">
        <v>0</v>
      </c>
      <c r="J32" s="338">
        <f t="shared" si="9"/>
        <v>13.929999999999993</v>
      </c>
      <c r="K32" s="338">
        <v>106.74000000000001</v>
      </c>
      <c r="L32" s="338">
        <v>13.4</v>
      </c>
      <c r="M32" s="338">
        <f t="shared" si="10"/>
        <v>120.14000000000001</v>
      </c>
      <c r="N32" s="338">
        <v>114.30000000000001</v>
      </c>
      <c r="O32" s="338">
        <v>12.7</v>
      </c>
      <c r="P32" s="338">
        <f t="shared" si="11"/>
        <v>127.00000000000001</v>
      </c>
      <c r="Q32" s="338">
        <f t="shared" si="12"/>
        <v>6.3699999999999903</v>
      </c>
      <c r="R32" s="338">
        <f t="shared" si="13"/>
        <v>0.70000000000000107</v>
      </c>
      <c r="S32" s="338">
        <f t="shared" si="14"/>
        <v>7.0699999999999914</v>
      </c>
      <c r="T32" s="17" t="s">
        <v>921</v>
      </c>
      <c r="U32" s="310">
        <v>1270</v>
      </c>
      <c r="V32" s="310">
        <v>1270</v>
      </c>
    </row>
    <row r="33" spans="1:22" ht="21" customHeight="1" x14ac:dyDescent="0.2">
      <c r="A33" s="543">
        <v>11</v>
      </c>
      <c r="B33" s="45" t="s">
        <v>948</v>
      </c>
      <c r="C33" s="422">
        <v>148</v>
      </c>
      <c r="D33" s="422">
        <v>154</v>
      </c>
      <c r="E33" s="338">
        <f t="shared" si="6"/>
        <v>13.32</v>
      </c>
      <c r="F33" s="338">
        <f t="shared" si="7"/>
        <v>1.48</v>
      </c>
      <c r="G33" s="338">
        <f t="shared" si="8"/>
        <v>14.8</v>
      </c>
      <c r="H33" s="338">
        <v>0</v>
      </c>
      <c r="I33" s="338">
        <v>0</v>
      </c>
      <c r="J33" s="338">
        <f t="shared" si="9"/>
        <v>0</v>
      </c>
      <c r="K33" s="338">
        <v>9.84</v>
      </c>
      <c r="L33" s="338">
        <v>0</v>
      </c>
      <c r="M33" s="338">
        <f t="shared" si="10"/>
        <v>9.84</v>
      </c>
      <c r="N33" s="338">
        <v>13.862000000000002</v>
      </c>
      <c r="O33" s="338">
        <v>1.538</v>
      </c>
      <c r="P33" s="338">
        <f t="shared" si="11"/>
        <v>15.400000000000002</v>
      </c>
      <c r="Q33" s="338">
        <f t="shared" si="12"/>
        <v>-4.022000000000002</v>
      </c>
      <c r="R33" s="338">
        <f t="shared" si="13"/>
        <v>-1.538</v>
      </c>
      <c r="S33" s="338">
        <f t="shared" si="14"/>
        <v>-5.5600000000000023</v>
      </c>
      <c r="T33" s="17" t="s">
        <v>921</v>
      </c>
      <c r="U33" s="508">
        <v>154</v>
      </c>
      <c r="V33" s="508">
        <v>154</v>
      </c>
    </row>
    <row r="34" spans="1:22" ht="21" customHeight="1" x14ac:dyDescent="0.2">
      <c r="A34" s="543">
        <v>12</v>
      </c>
      <c r="B34" s="45" t="s">
        <v>949</v>
      </c>
      <c r="C34" s="422">
        <v>293</v>
      </c>
      <c r="D34" s="422">
        <v>326</v>
      </c>
      <c r="E34" s="338">
        <f t="shared" si="6"/>
        <v>26.37</v>
      </c>
      <c r="F34" s="338">
        <f t="shared" si="7"/>
        <v>2.93</v>
      </c>
      <c r="G34" s="338">
        <f t="shared" si="8"/>
        <v>29.3</v>
      </c>
      <c r="H34" s="358">
        <v>0</v>
      </c>
      <c r="I34" s="358">
        <v>0</v>
      </c>
      <c r="J34" s="338">
        <f t="shared" si="9"/>
        <v>0</v>
      </c>
      <c r="K34" s="338">
        <v>20.169999999999998</v>
      </c>
      <c r="L34" s="338">
        <v>4.7300000000000004</v>
      </c>
      <c r="M34" s="338">
        <f t="shared" si="10"/>
        <v>24.9</v>
      </c>
      <c r="N34" s="338">
        <v>29.308</v>
      </c>
      <c r="O34" s="338">
        <v>3.262</v>
      </c>
      <c r="P34" s="338">
        <f t="shared" si="11"/>
        <v>32.57</v>
      </c>
      <c r="Q34" s="338">
        <f t="shared" si="12"/>
        <v>-9.1380000000000017</v>
      </c>
      <c r="R34" s="338">
        <f t="shared" si="13"/>
        <v>1.4680000000000004</v>
      </c>
      <c r="S34" s="338">
        <f t="shared" si="14"/>
        <v>-7.6700000000000017</v>
      </c>
      <c r="T34" s="17" t="s">
        <v>921</v>
      </c>
      <c r="U34" s="508">
        <v>326</v>
      </c>
      <c r="V34" s="508">
        <v>326</v>
      </c>
    </row>
    <row r="35" spans="1:22" ht="21" customHeight="1" x14ac:dyDescent="0.25">
      <c r="A35" s="25"/>
      <c r="B35" s="547" t="s">
        <v>950</v>
      </c>
      <c r="C35" s="340">
        <f>SUM(C13:C34)</f>
        <v>15496</v>
      </c>
      <c r="D35" s="340">
        <f t="shared" ref="D35:V35" si="15">SUM(D13:D34)</f>
        <v>14529</v>
      </c>
      <c r="E35" s="339">
        <f t="shared" si="15"/>
        <v>1394.6399999999999</v>
      </c>
      <c r="F35" s="339">
        <f t="shared" si="15"/>
        <v>154.96</v>
      </c>
      <c r="G35" s="339">
        <f t="shared" si="15"/>
        <v>1549.6</v>
      </c>
      <c r="H35" s="357">
        <f>SUM(H13:H34)</f>
        <v>46.009999999999991</v>
      </c>
      <c r="I35" s="357">
        <f t="shared" si="15"/>
        <v>0</v>
      </c>
      <c r="J35" s="339">
        <f t="shared" si="15"/>
        <v>46.009999999999991</v>
      </c>
      <c r="K35" s="339">
        <f t="shared" si="15"/>
        <v>1373.2299999999998</v>
      </c>
      <c r="L35" s="339">
        <f t="shared" si="15"/>
        <v>179.29000000000002</v>
      </c>
      <c r="M35" s="339">
        <f t="shared" si="15"/>
        <v>1552.5200000000002</v>
      </c>
      <c r="N35" s="339">
        <f t="shared" si="15"/>
        <v>1278.8209999999999</v>
      </c>
      <c r="O35" s="339">
        <f t="shared" si="15"/>
        <v>142.08699999999999</v>
      </c>
      <c r="P35" s="339">
        <f t="shared" si="15"/>
        <v>1420.9079999999999</v>
      </c>
      <c r="Q35" s="339">
        <f t="shared" si="15"/>
        <v>140.41899999999995</v>
      </c>
      <c r="R35" s="339">
        <f t="shared" si="15"/>
        <v>37.203000000000024</v>
      </c>
      <c r="S35" s="339">
        <f t="shared" si="15"/>
        <v>177.62200000000001</v>
      </c>
      <c r="T35" s="340"/>
      <c r="U35" s="340">
        <f t="shared" si="15"/>
        <v>14529</v>
      </c>
      <c r="V35" s="340">
        <f t="shared" si="15"/>
        <v>14529</v>
      </c>
    </row>
    <row r="36" spans="1:22" ht="21" customHeight="1" x14ac:dyDescent="0.25">
      <c r="A36" s="26"/>
      <c r="B36" s="12"/>
      <c r="C36" s="476"/>
      <c r="D36" s="476"/>
      <c r="E36" s="475"/>
      <c r="F36" s="475"/>
      <c r="G36" s="475"/>
      <c r="H36" s="483"/>
      <c r="I36" s="483"/>
      <c r="J36" s="475"/>
      <c r="K36" s="475"/>
      <c r="L36" s="475"/>
      <c r="M36" s="475"/>
      <c r="N36" s="475"/>
      <c r="O36" s="475"/>
      <c r="P36" s="475"/>
      <c r="Q36" s="475"/>
      <c r="R36" s="475"/>
      <c r="S36" s="475"/>
      <c r="T36" s="516"/>
      <c r="U36" s="476"/>
      <c r="V36" s="476"/>
    </row>
    <row r="37" spans="1:22" ht="21" customHeight="1" x14ac:dyDescent="0.25">
      <c r="A37" s="26"/>
      <c r="B37" s="12"/>
      <c r="C37" s="476"/>
      <c r="D37" s="476"/>
      <c r="E37" s="475"/>
      <c r="F37" s="475"/>
      <c r="G37" s="475"/>
      <c r="H37" s="475"/>
      <c r="I37" s="475"/>
      <c r="J37" s="475"/>
      <c r="K37" s="475"/>
      <c r="L37" s="475"/>
      <c r="M37" s="475"/>
      <c r="N37" s="475"/>
      <c r="O37" s="475"/>
      <c r="P37" s="475"/>
      <c r="Q37" s="475"/>
      <c r="R37" s="475"/>
      <c r="S37" s="475"/>
      <c r="T37" s="516"/>
      <c r="U37" s="476"/>
      <c r="V37" s="476"/>
    </row>
    <row r="42" spans="1:22" x14ac:dyDescent="0.2">
      <c r="A42" s="14" t="s">
        <v>11</v>
      </c>
      <c r="B42" s="14"/>
      <c r="C42" s="14"/>
      <c r="D42" s="14"/>
      <c r="E42" s="14"/>
      <c r="F42" s="14"/>
      <c r="G42" s="14"/>
      <c r="H42" s="14"/>
      <c r="I42" s="14"/>
      <c r="J42" s="14"/>
      <c r="K42" s="14"/>
      <c r="L42" s="14"/>
      <c r="M42" s="14"/>
      <c r="N42" s="15"/>
      <c r="O42" s="15"/>
      <c r="P42" s="885" t="s">
        <v>12</v>
      </c>
      <c r="Q42" s="885"/>
      <c r="U42" s="14"/>
    </row>
    <row r="43" spans="1:22" x14ac:dyDescent="0.2">
      <c r="A43" s="885" t="s">
        <v>13</v>
      </c>
      <c r="B43" s="885"/>
      <c r="C43" s="885"/>
      <c r="D43" s="885"/>
      <c r="E43" s="885"/>
      <c r="F43" s="885"/>
      <c r="G43" s="885"/>
      <c r="H43" s="885"/>
      <c r="I43" s="885"/>
      <c r="J43" s="885"/>
      <c r="K43" s="885"/>
      <c r="L43" s="885"/>
      <c r="M43" s="885"/>
      <c r="N43" s="885"/>
      <c r="O43" s="885"/>
      <c r="P43" s="885"/>
      <c r="Q43" s="885"/>
    </row>
    <row r="44" spans="1:22" x14ac:dyDescent="0.2">
      <c r="A44" s="885" t="s">
        <v>19</v>
      </c>
      <c r="B44" s="885"/>
      <c r="C44" s="885"/>
      <c r="D44" s="885"/>
      <c r="E44" s="885"/>
      <c r="F44" s="885"/>
      <c r="G44" s="885"/>
      <c r="H44" s="885"/>
      <c r="I44" s="885"/>
      <c r="J44" s="885"/>
      <c r="K44" s="885"/>
      <c r="L44" s="885"/>
      <c r="M44" s="885"/>
      <c r="N44" s="885"/>
      <c r="O44" s="885"/>
      <c r="P44" s="885"/>
      <c r="Q44" s="885"/>
    </row>
    <row r="45" spans="1:22" x14ac:dyDescent="0.2">
      <c r="O45" s="861" t="s">
        <v>86</v>
      </c>
      <c r="P45" s="861"/>
      <c r="Q45" s="861"/>
    </row>
  </sheetData>
  <mergeCells count="23">
    <mergeCell ref="O45:Q45"/>
    <mergeCell ref="U10:U11"/>
    <mergeCell ref="T10:T11"/>
    <mergeCell ref="A10:A11"/>
    <mergeCell ref="B10:B11"/>
    <mergeCell ref="C10:C11"/>
    <mergeCell ref="P42:Q42"/>
    <mergeCell ref="A43:Q43"/>
    <mergeCell ref="A44:Q44"/>
    <mergeCell ref="D10:D11"/>
    <mergeCell ref="E10:G10"/>
    <mergeCell ref="H10:J10"/>
    <mergeCell ref="P8:V8"/>
    <mergeCell ref="Q1:V1"/>
    <mergeCell ref="K10:M10"/>
    <mergeCell ref="N10:P10"/>
    <mergeCell ref="Q10:S10"/>
    <mergeCell ref="A3:Q3"/>
    <mergeCell ref="A4:P4"/>
    <mergeCell ref="A5:Q5"/>
    <mergeCell ref="A7:S7"/>
    <mergeCell ref="P9:V9"/>
    <mergeCell ref="V10:V11"/>
  </mergeCells>
  <printOptions horizontalCentered="1"/>
  <pageMargins left="0.70866141732283472" right="0.70866141732283472" top="0.23622047244094491" bottom="0" header="0.31496062992125984" footer="0.31496062992125984"/>
  <pageSetup paperSize="9" scale="5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view="pageBreakPreview" topLeftCell="B17" zoomScale="90" zoomScaleSheetLayoutView="90" workbookViewId="0">
      <selection activeCell="G24" sqref="G24"/>
    </sheetView>
  </sheetViews>
  <sheetFormatPr defaultColWidth="9.140625" defaultRowHeight="12.75" x14ac:dyDescent="0.2"/>
  <cols>
    <col min="1" max="1" width="7.28515625" style="15" customWidth="1"/>
    <col min="2" max="2" width="14.140625" style="15" customWidth="1"/>
    <col min="3" max="3" width="16.5703125" style="15" customWidth="1"/>
    <col min="4" max="4" width="14.42578125" style="15" customWidth="1"/>
    <col min="5" max="5" width="17.140625" style="15" customWidth="1"/>
    <col min="6" max="6" width="17.42578125" style="15" customWidth="1"/>
    <col min="7" max="7" width="16.140625" style="15" customWidth="1"/>
    <col min="8" max="8" width="14.85546875" style="15" customWidth="1"/>
    <col min="9" max="9" width="26.140625" style="15" customWidth="1"/>
    <col min="10" max="10" width="10" style="15" customWidth="1"/>
    <col min="11" max="11" width="9.5703125" style="15" bestFit="1" customWidth="1"/>
    <col min="12" max="16384" width="9.140625" style="15"/>
  </cols>
  <sheetData>
    <row r="1" spans="1:22" customFormat="1" ht="15" x14ac:dyDescent="0.2">
      <c r="I1" s="36" t="s">
        <v>68</v>
      </c>
      <c r="J1" s="38"/>
    </row>
    <row r="2" spans="1:22" customFormat="1" ht="15" x14ac:dyDescent="0.2">
      <c r="D2" s="40" t="s">
        <v>0</v>
      </c>
      <c r="E2" s="40"/>
      <c r="F2" s="40"/>
      <c r="G2" s="40"/>
      <c r="H2" s="40"/>
      <c r="I2" s="40"/>
      <c r="J2" s="40"/>
    </row>
    <row r="3" spans="1:22" customFormat="1" ht="20.25" customHeight="1" x14ac:dyDescent="0.3">
      <c r="B3" s="144"/>
      <c r="C3" s="950" t="s">
        <v>709</v>
      </c>
      <c r="D3" s="950"/>
      <c r="E3" s="950"/>
      <c r="F3" s="950"/>
      <c r="G3" s="114"/>
      <c r="H3" s="114"/>
      <c r="I3" s="114"/>
      <c r="J3" s="39"/>
    </row>
    <row r="4" spans="1:22" customFormat="1" ht="10.5" customHeight="1" x14ac:dyDescent="0.2"/>
    <row r="5" spans="1:22" ht="30.75" customHeight="1" x14ac:dyDescent="0.2">
      <c r="A5" s="951" t="s">
        <v>770</v>
      </c>
      <c r="B5" s="951"/>
      <c r="C5" s="951"/>
      <c r="D5" s="951"/>
      <c r="E5" s="951"/>
      <c r="F5" s="951"/>
      <c r="G5" s="951"/>
      <c r="H5" s="951"/>
      <c r="I5" s="951"/>
    </row>
    <row r="7" spans="1:22" ht="0.75" customHeight="1" x14ac:dyDescent="0.2"/>
    <row r="8" spans="1:22" x14ac:dyDescent="0.2">
      <c r="A8" s="14" t="s">
        <v>28</v>
      </c>
      <c r="I8" s="28" t="s">
        <v>24</v>
      </c>
    </row>
    <row r="9" spans="1:22" x14ac:dyDescent="0.2">
      <c r="D9" s="856" t="s">
        <v>789</v>
      </c>
      <c r="E9" s="856"/>
      <c r="F9" s="856"/>
      <c r="G9" s="856"/>
      <c r="H9" s="856"/>
      <c r="I9" s="856"/>
      <c r="U9" s="18"/>
      <c r="V9" s="20"/>
    </row>
    <row r="10" spans="1:22" ht="59.25" customHeight="1" x14ac:dyDescent="0.2">
      <c r="A10" s="5" t="s">
        <v>2</v>
      </c>
      <c r="B10" s="5" t="s">
        <v>3</v>
      </c>
      <c r="C10" s="2" t="s">
        <v>769</v>
      </c>
      <c r="D10" s="2" t="s">
        <v>804</v>
      </c>
      <c r="E10" s="2" t="s">
        <v>117</v>
      </c>
      <c r="F10" s="5" t="s">
        <v>230</v>
      </c>
      <c r="G10" s="2" t="s">
        <v>872</v>
      </c>
      <c r="H10" s="2" t="s">
        <v>158</v>
      </c>
      <c r="I10" s="29" t="s">
        <v>802</v>
      </c>
    </row>
    <row r="11" spans="1:22" s="103" customFormat="1" ht="15.75" customHeight="1" x14ac:dyDescent="0.2">
      <c r="A11" s="61">
        <v>1</v>
      </c>
      <c r="B11" s="60">
        <v>2</v>
      </c>
      <c r="C11" s="61">
        <v>3</v>
      </c>
      <c r="D11" s="60">
        <v>4</v>
      </c>
      <c r="E11" s="61">
        <v>5</v>
      </c>
      <c r="F11" s="60">
        <v>6</v>
      </c>
      <c r="G11" s="61">
        <v>7</v>
      </c>
      <c r="H11" s="60">
        <v>8</v>
      </c>
      <c r="I11" s="61">
        <v>9</v>
      </c>
    </row>
    <row r="12" spans="1:22" ht="21" customHeight="1" x14ac:dyDescent="0.2">
      <c r="A12" s="543">
        <v>1</v>
      </c>
      <c r="B12" s="45" t="s">
        <v>893</v>
      </c>
      <c r="C12" s="338">
        <v>15.047653500000001</v>
      </c>
      <c r="D12" s="338">
        <v>3.28</v>
      </c>
      <c r="E12" s="338">
        <v>22.652708100906164</v>
      </c>
      <c r="F12" s="338">
        <v>0</v>
      </c>
      <c r="G12" s="338">
        <v>135</v>
      </c>
      <c r="H12" s="338">
        <f>(T6_FG_py_Utlsn!E12+'T6A_FG_Upy_Utlsn '!E12)*1350/100000</f>
        <v>15.05592225</v>
      </c>
      <c r="I12" s="338">
        <f>D12+E12-H12</f>
        <v>10.876785850906165</v>
      </c>
      <c r="J12" s="301">
        <v>32177</v>
      </c>
      <c r="K12" s="305">
        <v>19845</v>
      </c>
      <c r="L12" s="15">
        <f>SUM(J12:K12)</f>
        <v>52022</v>
      </c>
    </row>
    <row r="13" spans="1:22" ht="21" customHeight="1" x14ac:dyDescent="0.2">
      <c r="A13" s="543">
        <v>2</v>
      </c>
      <c r="B13" s="45" t="s">
        <v>894</v>
      </c>
      <c r="C13" s="338">
        <v>4.0473675000000009</v>
      </c>
      <c r="D13" s="338">
        <f t="shared" ref="D13:D21" si="0">D37/L36*L13</f>
        <v>0.85058310792914416</v>
      </c>
      <c r="E13" s="338">
        <v>5.8785044666147632</v>
      </c>
      <c r="F13" s="338">
        <v>0</v>
      </c>
      <c r="G13" s="338">
        <v>135</v>
      </c>
      <c r="H13" s="338">
        <f>(T6_FG_py_Utlsn!E13+'T6A_FG_Upy_Utlsn '!E13)*1350/100000</f>
        <v>4.2298010999999995</v>
      </c>
      <c r="I13" s="338">
        <f t="shared" ref="I13:I34" si="1">D13+E13-H13</f>
        <v>2.4992864745439078</v>
      </c>
      <c r="J13" s="301">
        <v>8304</v>
      </c>
      <c r="K13" s="305">
        <v>5196</v>
      </c>
      <c r="L13" s="300">
        <f t="shared" ref="L13:L21" si="2">SUM(J13:K13)</f>
        <v>13500</v>
      </c>
    </row>
    <row r="14" spans="1:22" ht="21" customHeight="1" x14ac:dyDescent="0.2">
      <c r="A14" s="543">
        <v>3</v>
      </c>
      <c r="B14" s="45" t="s">
        <v>895</v>
      </c>
      <c r="C14" s="338">
        <v>14.826685499999998</v>
      </c>
      <c r="D14" s="338">
        <f t="shared" si="0"/>
        <v>3.154781244231124</v>
      </c>
      <c r="E14" s="338">
        <v>21.803155344286505</v>
      </c>
      <c r="F14" s="338">
        <v>0</v>
      </c>
      <c r="G14" s="338">
        <v>135</v>
      </c>
      <c r="H14" s="338">
        <f>(T6_FG_py_Utlsn!E14+'T6A_FG_Upy_Utlsn '!E14)*1350/100000</f>
        <v>15.979607099999999</v>
      </c>
      <c r="I14" s="338">
        <f t="shared" si="1"/>
        <v>8.9783294885176304</v>
      </c>
      <c r="J14" s="302">
        <v>30664</v>
      </c>
      <c r="K14" s="305">
        <v>19407</v>
      </c>
      <c r="L14" s="300">
        <f t="shared" si="2"/>
        <v>50071</v>
      </c>
    </row>
    <row r="15" spans="1:22" ht="21" customHeight="1" x14ac:dyDescent="0.2">
      <c r="A15" s="543">
        <v>4</v>
      </c>
      <c r="B15" s="45" t="s">
        <v>896</v>
      </c>
      <c r="C15" s="338">
        <v>18.5002785</v>
      </c>
      <c r="D15" s="338">
        <f t="shared" si="0"/>
        <v>4.1212326733070608</v>
      </c>
      <c r="E15" s="338">
        <v>28.48244275268679</v>
      </c>
      <c r="F15" s="338">
        <v>0</v>
      </c>
      <c r="G15" s="338">
        <v>135</v>
      </c>
      <c r="H15" s="338">
        <f>(T6_FG_py_Utlsn!E15+'T6A_FG_Upy_Utlsn '!E15)*1350/100000</f>
        <v>12.455342999999997</v>
      </c>
      <c r="I15" s="338">
        <f t="shared" si="1"/>
        <v>20.14833242599385</v>
      </c>
      <c r="J15" s="310">
        <v>40939</v>
      </c>
      <c r="K15" s="312">
        <v>24471</v>
      </c>
      <c r="L15" s="300">
        <f t="shared" si="2"/>
        <v>65410</v>
      </c>
    </row>
    <row r="16" spans="1:22" ht="21" customHeight="1" x14ac:dyDescent="0.2">
      <c r="A16" s="543">
        <v>5</v>
      </c>
      <c r="B16" s="45" t="s">
        <v>897</v>
      </c>
      <c r="C16" s="338">
        <v>13.918162499999998</v>
      </c>
      <c r="D16" s="338">
        <f t="shared" si="0"/>
        <v>3.0198220577730335</v>
      </c>
      <c r="E16" s="338">
        <v>20.870432635583629</v>
      </c>
      <c r="F16" s="338">
        <v>0</v>
      </c>
      <c r="G16" s="338">
        <v>135</v>
      </c>
      <c r="H16" s="338">
        <v>11.64</v>
      </c>
      <c r="I16" s="338">
        <f t="shared" si="1"/>
        <v>12.250254693356663</v>
      </c>
      <c r="J16" s="301">
        <v>32059</v>
      </c>
      <c r="K16" s="305">
        <v>15870</v>
      </c>
      <c r="L16" s="300">
        <f t="shared" si="2"/>
        <v>47929</v>
      </c>
    </row>
    <row r="17" spans="1:13" ht="21" customHeight="1" x14ac:dyDescent="0.2">
      <c r="A17" s="543">
        <v>6</v>
      </c>
      <c r="B17" s="45" t="s">
        <v>898</v>
      </c>
      <c r="C17" s="338">
        <v>15.511567500000002</v>
      </c>
      <c r="D17" s="338">
        <f t="shared" si="0"/>
        <v>3.2441239736417558</v>
      </c>
      <c r="E17" s="338">
        <v>22.420616035668708</v>
      </c>
      <c r="F17" s="338">
        <v>0</v>
      </c>
      <c r="G17" s="338">
        <v>135</v>
      </c>
      <c r="H17" s="338">
        <f>(T6_FG_py_Utlsn!E17+'T6A_FG_Upy_Utlsn '!E17)*1350/100000</f>
        <v>10.215355499999999</v>
      </c>
      <c r="I17" s="338">
        <f t="shared" si="1"/>
        <v>15.449384509310464</v>
      </c>
      <c r="J17" s="310">
        <v>33178</v>
      </c>
      <c r="K17" s="310">
        <v>18311</v>
      </c>
      <c r="L17" s="300">
        <f t="shared" si="2"/>
        <v>51489</v>
      </c>
    </row>
    <row r="18" spans="1:13" ht="21" customHeight="1" x14ac:dyDescent="0.2">
      <c r="A18" s="543">
        <v>7</v>
      </c>
      <c r="B18" s="45" t="s">
        <v>899</v>
      </c>
      <c r="C18" s="338">
        <v>13.149378</v>
      </c>
      <c r="D18" s="338">
        <f t="shared" si="0"/>
        <v>3.0097410727901694</v>
      </c>
      <c r="E18" s="338">
        <v>20.800761471534862</v>
      </c>
      <c r="F18" s="338">
        <v>0</v>
      </c>
      <c r="G18" s="338">
        <v>135</v>
      </c>
      <c r="H18" s="338">
        <v>10.07</v>
      </c>
      <c r="I18" s="338">
        <f t="shared" si="1"/>
        <v>13.740502544325032</v>
      </c>
      <c r="J18" s="301">
        <f>30340+1293</f>
        <v>31633</v>
      </c>
      <c r="K18" s="305">
        <f>15529+607</f>
        <v>16136</v>
      </c>
      <c r="L18" s="300">
        <f t="shared" si="2"/>
        <v>47769</v>
      </c>
    </row>
    <row r="19" spans="1:13" ht="21" customHeight="1" x14ac:dyDescent="0.2">
      <c r="A19" s="543">
        <v>8</v>
      </c>
      <c r="B19" s="45" t="s">
        <v>900</v>
      </c>
      <c r="C19" s="338">
        <v>8.420989500000001</v>
      </c>
      <c r="D19" s="338">
        <f t="shared" si="0"/>
        <v>1.9319577658097293</v>
      </c>
      <c r="E19" s="338">
        <v>13.352043145170999</v>
      </c>
      <c r="F19" s="338">
        <v>0</v>
      </c>
      <c r="G19" s="338">
        <v>135</v>
      </c>
      <c r="H19" s="338">
        <v>9.0500000000000007</v>
      </c>
      <c r="I19" s="338">
        <f t="shared" si="1"/>
        <v>6.2340009109807273</v>
      </c>
      <c r="J19" s="301">
        <v>21107</v>
      </c>
      <c r="K19" s="305">
        <v>9556</v>
      </c>
      <c r="L19" s="300">
        <f t="shared" si="2"/>
        <v>30663</v>
      </c>
    </row>
    <row r="20" spans="1:13" ht="21" customHeight="1" x14ac:dyDescent="0.2">
      <c r="A20" s="543">
        <v>9</v>
      </c>
      <c r="B20" s="45" t="s">
        <v>901</v>
      </c>
      <c r="C20" s="338">
        <v>20.125610999999999</v>
      </c>
      <c r="D20" s="338">
        <f t="shared" si="0"/>
        <v>4.6720324903082888</v>
      </c>
      <c r="E20" s="338">
        <v>32.289100978401329</v>
      </c>
      <c r="F20" s="338">
        <v>0</v>
      </c>
      <c r="G20" s="338">
        <v>135</v>
      </c>
      <c r="H20" s="338">
        <f>(T6_FG_py_Utlsn!E20+'T6A_FG_Upy_Utlsn '!E20)*1350/100000</f>
        <v>22.570490969999994</v>
      </c>
      <c r="I20" s="338">
        <f t="shared" si="1"/>
        <v>14.390642498709624</v>
      </c>
      <c r="J20" s="301">
        <v>53050</v>
      </c>
      <c r="K20" s="309">
        <v>21102</v>
      </c>
      <c r="L20" s="300">
        <f t="shared" si="2"/>
        <v>74152</v>
      </c>
    </row>
    <row r="21" spans="1:13" ht="21" customHeight="1" x14ac:dyDescent="0.2">
      <c r="A21" s="658">
        <v>10</v>
      </c>
      <c r="B21" s="45" t="s">
        <v>902</v>
      </c>
      <c r="C21" s="338">
        <v>18.797575500000001</v>
      </c>
      <c r="D21" s="338">
        <f t="shared" si="0"/>
        <v>4.1180193593437728</v>
      </c>
      <c r="E21" s="338">
        <v>28.460235069146247</v>
      </c>
      <c r="F21" s="338">
        <v>0</v>
      </c>
      <c r="G21" s="338">
        <v>135</v>
      </c>
      <c r="H21" s="338">
        <v>20.5</v>
      </c>
      <c r="I21" s="338">
        <f t="shared" si="1"/>
        <v>12.07825442849002</v>
      </c>
      <c r="J21" s="517">
        <v>42753</v>
      </c>
      <c r="K21" s="305">
        <v>22606</v>
      </c>
      <c r="L21" s="300">
        <f t="shared" si="2"/>
        <v>65359</v>
      </c>
    </row>
    <row r="22" spans="1:13" s="449" customFormat="1" ht="21" customHeight="1" x14ac:dyDescent="0.25">
      <c r="A22" s="658">
        <v>11</v>
      </c>
      <c r="B22" s="45" t="s">
        <v>938</v>
      </c>
      <c r="C22" s="338">
        <v>5.54</v>
      </c>
      <c r="D22" s="338">
        <v>2.1400000000000006</v>
      </c>
      <c r="E22" s="338">
        <v>7.33</v>
      </c>
      <c r="F22" s="338">
        <v>0</v>
      </c>
      <c r="G22" s="338">
        <v>135</v>
      </c>
      <c r="H22" s="338">
        <v>3.9686874749999999</v>
      </c>
      <c r="I22" s="338">
        <f t="shared" si="1"/>
        <v>5.5013125250000012</v>
      </c>
      <c r="J22" s="476"/>
      <c r="K22" s="476"/>
    </row>
    <row r="23" spans="1:13" s="449" customFormat="1" ht="21" customHeight="1" x14ac:dyDescent="0.25">
      <c r="A23" s="658">
        <v>12</v>
      </c>
      <c r="B23" s="45" t="s">
        <v>939</v>
      </c>
      <c r="C23" s="338">
        <v>6.78</v>
      </c>
      <c r="D23" s="338">
        <v>2.5300000000000002</v>
      </c>
      <c r="E23" s="338">
        <v>8.9700000000000006</v>
      </c>
      <c r="F23" s="338">
        <v>0</v>
      </c>
      <c r="G23" s="338">
        <v>135</v>
      </c>
      <c r="H23" s="338">
        <v>2.5515209250000002</v>
      </c>
      <c r="I23" s="338">
        <f t="shared" si="1"/>
        <v>8.9484790749999998</v>
      </c>
      <c r="J23" s="476"/>
      <c r="K23" s="476"/>
    </row>
    <row r="24" spans="1:13" s="449" customFormat="1" ht="21" customHeight="1" x14ac:dyDescent="0.25">
      <c r="A24" s="658">
        <v>13</v>
      </c>
      <c r="B24" s="45" t="s">
        <v>940</v>
      </c>
      <c r="C24" s="338">
        <v>15.56</v>
      </c>
      <c r="D24" s="338">
        <f>0.36</f>
        <v>0.36</v>
      </c>
      <c r="E24" s="338">
        <f>20.16</f>
        <v>20.16</v>
      </c>
      <c r="F24" s="338">
        <v>0</v>
      </c>
      <c r="G24" s="338">
        <v>135</v>
      </c>
      <c r="H24" s="338">
        <v>10.183496850000001</v>
      </c>
      <c r="I24" s="338">
        <f t="shared" si="1"/>
        <v>10.336503149999999</v>
      </c>
      <c r="J24" s="476"/>
      <c r="K24" s="476"/>
    </row>
    <row r="25" spans="1:13" s="449" customFormat="1" ht="21" customHeight="1" x14ac:dyDescent="0.25">
      <c r="A25" s="658">
        <v>14</v>
      </c>
      <c r="B25" s="45" t="s">
        <v>941</v>
      </c>
      <c r="C25" s="338">
        <v>18.3</v>
      </c>
      <c r="D25" s="338">
        <f>6.47</f>
        <v>6.47</v>
      </c>
      <c r="E25" s="338">
        <f>23.99</f>
        <v>23.99</v>
      </c>
      <c r="F25" s="338">
        <v>0</v>
      </c>
      <c r="G25" s="338">
        <v>135</v>
      </c>
      <c r="H25" s="338">
        <v>7.8818921505000015</v>
      </c>
      <c r="I25" s="338">
        <f t="shared" si="1"/>
        <v>22.578107849499997</v>
      </c>
      <c r="J25" s="476"/>
      <c r="K25" s="476"/>
    </row>
    <row r="26" spans="1:13" s="449" customFormat="1" ht="21" customHeight="1" x14ac:dyDescent="0.25">
      <c r="A26" s="658">
        <v>15</v>
      </c>
      <c r="B26" s="45" t="s">
        <v>942</v>
      </c>
      <c r="C26" s="338">
        <v>9.1999999999999993</v>
      </c>
      <c r="D26" s="338">
        <f>2</f>
        <v>2</v>
      </c>
      <c r="E26" s="338">
        <f>12.16</f>
        <v>12.16</v>
      </c>
      <c r="F26" s="338">
        <v>0</v>
      </c>
      <c r="G26" s="338">
        <v>135</v>
      </c>
      <c r="H26" s="338">
        <v>3.5886678749999996</v>
      </c>
      <c r="I26" s="338">
        <f t="shared" si="1"/>
        <v>10.571332125000001</v>
      </c>
      <c r="J26" s="476"/>
      <c r="K26" s="476"/>
    </row>
    <row r="27" spans="1:13" s="449" customFormat="1" ht="21" customHeight="1" x14ac:dyDescent="0.25">
      <c r="A27" s="658">
        <v>16</v>
      </c>
      <c r="B27" s="45" t="s">
        <v>943</v>
      </c>
      <c r="C27" s="338">
        <v>8.39</v>
      </c>
      <c r="D27" s="338">
        <f>0.36</f>
        <v>0.36</v>
      </c>
      <c r="E27" s="338">
        <f>10.78</f>
        <v>10.78</v>
      </c>
      <c r="F27" s="338">
        <v>0</v>
      </c>
      <c r="G27" s="338">
        <v>135</v>
      </c>
      <c r="H27" s="338">
        <v>6.0989469750000005</v>
      </c>
      <c r="I27" s="338">
        <f t="shared" si="1"/>
        <v>5.0410530249999983</v>
      </c>
      <c r="J27" s="476"/>
      <c r="K27" s="476"/>
    </row>
    <row r="28" spans="1:13" s="449" customFormat="1" ht="21" customHeight="1" x14ac:dyDescent="0.25">
      <c r="A28" s="658">
        <v>17</v>
      </c>
      <c r="B28" s="45" t="s">
        <v>944</v>
      </c>
      <c r="C28" s="338">
        <v>5.58</v>
      </c>
      <c r="D28" s="338">
        <v>2.4900000000000007</v>
      </c>
      <c r="E28" s="338">
        <v>7.5200000000000005</v>
      </c>
      <c r="F28" s="338">
        <v>0</v>
      </c>
      <c r="G28" s="338">
        <v>135</v>
      </c>
      <c r="H28" s="338">
        <v>2.37392235</v>
      </c>
      <c r="I28" s="338">
        <f t="shared" si="1"/>
        <v>7.6360776500000016</v>
      </c>
      <c r="J28" s="476"/>
      <c r="K28" s="476"/>
    </row>
    <row r="29" spans="1:13" s="449" customFormat="1" ht="21" customHeight="1" x14ac:dyDescent="0.25">
      <c r="A29" s="658">
        <v>18</v>
      </c>
      <c r="B29" s="45" t="s">
        <v>945</v>
      </c>
      <c r="C29" s="338">
        <v>19.36</v>
      </c>
      <c r="D29" s="338">
        <f>3.31</f>
        <v>3.31</v>
      </c>
      <c r="E29" s="338">
        <f>25.47</f>
        <v>25.47</v>
      </c>
      <c r="F29" s="338">
        <v>0</v>
      </c>
      <c r="G29" s="338">
        <v>135</v>
      </c>
      <c r="H29" s="338">
        <v>11.616362549999998</v>
      </c>
      <c r="I29" s="338">
        <f t="shared" si="1"/>
        <v>17.16363745</v>
      </c>
      <c r="J29" s="476"/>
      <c r="K29" s="476"/>
    </row>
    <row r="30" spans="1:13" s="449" customFormat="1" ht="21" customHeight="1" x14ac:dyDescent="0.25">
      <c r="A30" s="658">
        <v>19</v>
      </c>
      <c r="B30" s="45" t="s">
        <v>946</v>
      </c>
      <c r="C30" s="338">
        <v>10.35</v>
      </c>
      <c r="D30" s="338">
        <v>6.5</v>
      </c>
      <c r="E30" s="338">
        <v>13.71</v>
      </c>
      <c r="F30" s="338">
        <v>0</v>
      </c>
      <c r="G30" s="338">
        <v>135</v>
      </c>
      <c r="H30" s="338">
        <v>6.2452667249999996</v>
      </c>
      <c r="I30" s="338">
        <f t="shared" si="1"/>
        <v>13.964733275</v>
      </c>
      <c r="J30" s="476"/>
      <c r="K30" s="476"/>
    </row>
    <row r="31" spans="1:13" s="449" customFormat="1" ht="21" customHeight="1" x14ac:dyDescent="0.25">
      <c r="A31" s="658">
        <v>20</v>
      </c>
      <c r="B31" s="45" t="s">
        <v>947</v>
      </c>
      <c r="C31" s="338">
        <v>23.21</v>
      </c>
      <c r="D31" s="338">
        <f>1.02</f>
        <v>1.02</v>
      </c>
      <c r="E31" s="338">
        <f>30.11</f>
        <v>30.11</v>
      </c>
      <c r="F31" s="338">
        <v>0</v>
      </c>
      <c r="G31" s="338">
        <v>135</v>
      </c>
      <c r="H31" s="338">
        <v>10.918565774999999</v>
      </c>
      <c r="I31" s="338">
        <f t="shared" si="1"/>
        <v>20.211434224999998</v>
      </c>
      <c r="J31" s="476"/>
      <c r="K31" s="476"/>
    </row>
    <row r="32" spans="1:13" s="449" customFormat="1" ht="21" customHeight="1" x14ac:dyDescent="0.25">
      <c r="A32" s="658">
        <v>21</v>
      </c>
      <c r="B32" s="45" t="s">
        <v>948</v>
      </c>
      <c r="C32" s="338">
        <v>1.44</v>
      </c>
      <c r="D32" s="338">
        <v>0.40999999999999992</v>
      </c>
      <c r="E32" s="338">
        <v>2.62</v>
      </c>
      <c r="F32" s="338">
        <v>0</v>
      </c>
      <c r="G32" s="338">
        <v>135</v>
      </c>
      <c r="H32" s="338">
        <v>1.6711859250000001</v>
      </c>
      <c r="I32" s="338">
        <f t="shared" si="1"/>
        <v>1.3588140750000002</v>
      </c>
      <c r="J32" s="476"/>
      <c r="K32" s="476"/>
      <c r="M32" s="449">
        <v>154.05000000000001</v>
      </c>
    </row>
    <row r="33" spans="1:13" s="449" customFormat="1" ht="21" customHeight="1" x14ac:dyDescent="0.25">
      <c r="A33" s="658">
        <v>22</v>
      </c>
      <c r="B33" s="45" t="s">
        <v>949</v>
      </c>
      <c r="C33" s="338">
        <v>3.06</v>
      </c>
      <c r="D33" s="338">
        <v>0.3400000000000003</v>
      </c>
      <c r="E33" s="338">
        <v>4.26</v>
      </c>
      <c r="F33" s="338">
        <v>0</v>
      </c>
      <c r="G33" s="338">
        <v>135</v>
      </c>
      <c r="H33" s="338">
        <v>2.8964249999999998</v>
      </c>
      <c r="I33" s="338">
        <f t="shared" si="1"/>
        <v>1.7035749999999998</v>
      </c>
      <c r="J33" s="476"/>
      <c r="K33" s="476"/>
      <c r="M33" s="449">
        <v>115.07</v>
      </c>
    </row>
    <row r="34" spans="1:13" s="688" customFormat="1" ht="21" customHeight="1" x14ac:dyDescent="0.25">
      <c r="A34" s="687"/>
      <c r="B34" s="45" t="s">
        <v>984</v>
      </c>
      <c r="C34" s="338">
        <v>0</v>
      </c>
      <c r="D34" s="338">
        <v>52.72</v>
      </c>
      <c r="E34" s="338">
        <v>0</v>
      </c>
      <c r="F34" s="338">
        <v>0</v>
      </c>
      <c r="G34" s="338">
        <v>0</v>
      </c>
      <c r="H34" s="338">
        <v>0</v>
      </c>
      <c r="I34" s="338">
        <f t="shared" si="1"/>
        <v>52.72</v>
      </c>
      <c r="J34" s="476"/>
      <c r="K34" s="476"/>
      <c r="M34" s="688">
        <f>SUM(M32:M33)</f>
        <v>269.12</v>
      </c>
    </row>
    <row r="35" spans="1:13" s="449" customFormat="1" ht="21" customHeight="1" x14ac:dyDescent="0.25">
      <c r="A35" s="466"/>
      <c r="B35" s="547" t="s">
        <v>950</v>
      </c>
      <c r="C35" s="339">
        <f>SUM(C12:C33)</f>
        <v>269.11526900000001</v>
      </c>
      <c r="D35" s="357">
        <f>SUM(D12:D34)</f>
        <v>112.05229374513408</v>
      </c>
      <c r="E35" s="357">
        <f>SUM(E12:E34)</f>
        <v>384.09</v>
      </c>
      <c r="F35" s="339">
        <f t="shared" ref="F35:H35" si="3">SUM(F12:F33)</f>
        <v>0</v>
      </c>
      <c r="G35" s="339">
        <v>135</v>
      </c>
      <c r="H35" s="339">
        <f t="shared" si="3"/>
        <v>201.76146049549993</v>
      </c>
      <c r="I35" s="339">
        <f>SUM(I12:I34)</f>
        <v>294.38083324963407</v>
      </c>
      <c r="J35" s="476"/>
      <c r="K35" s="476"/>
    </row>
    <row r="36" spans="1:13" x14ac:dyDescent="0.2">
      <c r="D36" s="15">
        <v>31.4</v>
      </c>
      <c r="E36" s="26">
        <v>217.01</v>
      </c>
      <c r="F36" s="26"/>
      <c r="G36" s="26"/>
      <c r="H36" s="20"/>
      <c r="I36" s="20"/>
      <c r="L36" s="300">
        <v>498364</v>
      </c>
    </row>
    <row r="37" spans="1:13" x14ac:dyDescent="0.2">
      <c r="D37" s="300">
        <v>31.4</v>
      </c>
      <c r="E37" s="26">
        <v>217.01</v>
      </c>
      <c r="F37" s="11"/>
      <c r="G37" s="11"/>
      <c r="H37" s="26"/>
      <c r="I37" s="20"/>
      <c r="J37" s="300"/>
      <c r="L37" s="300">
        <v>498364</v>
      </c>
    </row>
    <row r="38" spans="1:13" x14ac:dyDescent="0.2">
      <c r="A38" s="31" t="s">
        <v>11</v>
      </c>
      <c r="D38" s="300">
        <v>31.4</v>
      </c>
      <c r="E38" s="26">
        <v>217.01</v>
      </c>
      <c r="F38" s="31"/>
      <c r="G38" s="31"/>
      <c r="H38" s="300"/>
      <c r="I38" s="299" t="s">
        <v>12</v>
      </c>
      <c r="J38" s="299"/>
      <c r="L38" s="300">
        <v>498364</v>
      </c>
    </row>
    <row r="39" spans="1:13" ht="12.75" customHeight="1" x14ac:dyDescent="0.2">
      <c r="D39" s="300">
        <v>31.4</v>
      </c>
      <c r="E39" s="26">
        <v>217.01</v>
      </c>
      <c r="F39" s="299"/>
      <c r="G39" s="299"/>
      <c r="H39" s="299"/>
      <c r="I39" s="299"/>
      <c r="J39" s="300"/>
      <c r="L39" s="300">
        <v>498364</v>
      </c>
    </row>
    <row r="40" spans="1:13" ht="12.75" customHeight="1" x14ac:dyDescent="0.2">
      <c r="D40" s="300">
        <v>31.4</v>
      </c>
      <c r="E40" s="26">
        <v>217.01</v>
      </c>
      <c r="F40" s="299"/>
      <c r="G40" s="299"/>
      <c r="H40" s="299"/>
      <c r="I40" s="299"/>
      <c r="J40" s="300"/>
      <c r="L40" s="300">
        <v>498364</v>
      </c>
    </row>
    <row r="41" spans="1:13" x14ac:dyDescent="0.2">
      <c r="D41" s="300">
        <v>31.4</v>
      </c>
      <c r="E41" s="26">
        <v>217.01</v>
      </c>
      <c r="F41" s="300"/>
      <c r="G41" s="300"/>
      <c r="H41" s="300"/>
      <c r="I41" s="31" t="s">
        <v>86</v>
      </c>
      <c r="J41" s="31"/>
      <c r="K41" s="31"/>
      <c r="L41" s="300">
        <v>498364</v>
      </c>
    </row>
    <row r="42" spans="1:13" x14ac:dyDescent="0.2">
      <c r="D42" s="300">
        <v>31.4</v>
      </c>
      <c r="E42" s="26">
        <v>217.01</v>
      </c>
      <c r="L42" s="300">
        <v>498364</v>
      </c>
    </row>
    <row r="43" spans="1:13" x14ac:dyDescent="0.2">
      <c r="D43" s="300">
        <v>31.4</v>
      </c>
      <c r="E43" s="26">
        <v>217.01</v>
      </c>
      <c r="L43" s="300">
        <v>498364</v>
      </c>
    </row>
    <row r="44" spans="1:13" x14ac:dyDescent="0.2">
      <c r="D44" s="300">
        <v>31.4</v>
      </c>
      <c r="E44" s="26">
        <v>217.01</v>
      </c>
      <c r="L44" s="300">
        <v>498364</v>
      </c>
    </row>
    <row r="45" spans="1:13" x14ac:dyDescent="0.2">
      <c r="D45" s="300">
        <v>31.4</v>
      </c>
      <c r="E45" s="26">
        <v>217.01</v>
      </c>
      <c r="L45" s="300">
        <v>498364</v>
      </c>
    </row>
    <row r="46" spans="1:13" x14ac:dyDescent="0.2">
      <c r="D46" s="300">
        <v>31.4</v>
      </c>
      <c r="E46" s="26">
        <v>217.01</v>
      </c>
    </row>
    <row r="47" spans="1:13" x14ac:dyDescent="0.2">
      <c r="D47" s="300">
        <v>31.4</v>
      </c>
      <c r="E47" s="26">
        <v>217.01</v>
      </c>
    </row>
    <row r="48" spans="1:13" x14ac:dyDescent="0.2">
      <c r="D48" s="300">
        <v>31.4</v>
      </c>
      <c r="E48" s="26">
        <v>217.01</v>
      </c>
    </row>
  </sheetData>
  <mergeCells count="3">
    <mergeCell ref="C3:F3"/>
    <mergeCell ref="D9:I9"/>
    <mergeCell ref="A5:I5"/>
  </mergeCells>
  <phoneticPr fontId="0" type="noConversion"/>
  <printOptions horizontalCentered="1"/>
  <pageMargins left="0.70866141732283472" right="0.70866141732283472" top="0.23622047244094491" bottom="0" header="0.31496062992125984" footer="0.31496062992125984"/>
  <pageSetup paperSize="9" scale="82" orientation="landscape" r:id="rId1"/>
  <colBreaks count="1" manualBreakCount="1">
    <brk id="9" max="32"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1"/>
  <sheetViews>
    <sheetView view="pageBreakPreview" topLeftCell="A11" zoomScale="81" zoomScaleSheetLayoutView="81" workbookViewId="0">
      <selection activeCell="B31" sqref="B31:H31"/>
    </sheetView>
  </sheetViews>
  <sheetFormatPr defaultColWidth="9.140625" defaultRowHeight="14.25" x14ac:dyDescent="0.2"/>
  <cols>
    <col min="1" max="1" width="4.42578125" style="15" customWidth="1"/>
    <col min="2" max="2" width="43" style="43" customWidth="1"/>
    <col min="3" max="3" width="12.28515625" style="15" customWidth="1"/>
    <col min="4" max="5" width="15.140625" style="15" customWidth="1"/>
    <col min="6" max="6" width="15.85546875" style="15" customWidth="1"/>
    <col min="7" max="7" width="12.5703125" style="15" customWidth="1"/>
    <col min="8" max="8" width="23.7109375" style="15" customWidth="1"/>
    <col min="9" max="16384" width="9.140625" style="15"/>
  </cols>
  <sheetData>
    <row r="1" spans="1:20" customFormat="1" ht="15" x14ac:dyDescent="0.2">
      <c r="B1" s="43"/>
      <c r="D1" s="31"/>
      <c r="E1" s="31"/>
      <c r="F1" s="31"/>
      <c r="G1" s="15"/>
      <c r="H1" s="36" t="s">
        <v>69</v>
      </c>
      <c r="I1" s="31"/>
      <c r="J1" s="15"/>
      <c r="L1" s="15"/>
      <c r="M1" s="38"/>
      <c r="N1" s="38"/>
    </row>
    <row r="2" spans="1:20" customFormat="1" ht="15" x14ac:dyDescent="0.2">
      <c r="A2" s="874" t="s">
        <v>0</v>
      </c>
      <c r="B2" s="874"/>
      <c r="C2" s="874"/>
      <c r="D2" s="874"/>
      <c r="E2" s="874"/>
      <c r="F2" s="874"/>
      <c r="G2" s="874"/>
      <c r="H2" s="874"/>
      <c r="I2" s="40"/>
      <c r="J2" s="40"/>
      <c r="K2" s="40"/>
      <c r="L2" s="40"/>
      <c r="M2" s="40"/>
      <c r="N2" s="40"/>
    </row>
    <row r="3" spans="1:20" customFormat="1" ht="20.25" x14ac:dyDescent="0.3">
      <c r="A3" s="863" t="s">
        <v>709</v>
      </c>
      <c r="B3" s="863"/>
      <c r="C3" s="863"/>
      <c r="D3" s="863"/>
      <c r="E3" s="863"/>
      <c r="F3" s="863"/>
      <c r="G3" s="863"/>
      <c r="H3" s="863"/>
      <c r="I3" s="39"/>
      <c r="J3" s="39"/>
      <c r="K3" s="39"/>
      <c r="L3" s="39"/>
      <c r="M3" s="39"/>
      <c r="N3" s="39"/>
    </row>
    <row r="4" spans="1:20" customFormat="1" ht="10.5" customHeight="1" x14ac:dyDescent="0.2">
      <c r="B4" s="43"/>
    </row>
    <row r="5" spans="1:20" ht="19.5" customHeight="1" x14ac:dyDescent="0.25">
      <c r="A5" s="875" t="s">
        <v>771</v>
      </c>
      <c r="B5" s="874"/>
      <c r="C5" s="874"/>
      <c r="D5" s="874"/>
      <c r="E5" s="874"/>
      <c r="F5" s="874"/>
      <c r="G5" s="874"/>
      <c r="H5" s="874"/>
    </row>
    <row r="7" spans="1:20" s="13" customFormat="1" ht="15.75" hidden="1" customHeight="1" x14ac:dyDescent="0.25">
      <c r="A7" s="15"/>
      <c r="B7" s="43"/>
      <c r="C7" s="15"/>
      <c r="D7" s="15"/>
      <c r="E7" s="15"/>
      <c r="F7" s="15"/>
      <c r="G7" s="15"/>
      <c r="H7" s="15"/>
      <c r="I7" s="15"/>
      <c r="J7" s="15"/>
    </row>
    <row r="8" spans="1:20" s="13" customFormat="1" ht="15.75" x14ac:dyDescent="0.25">
      <c r="A8" s="858" t="s">
        <v>165</v>
      </c>
      <c r="B8" s="858"/>
      <c r="C8" s="15"/>
      <c r="D8" s="15"/>
      <c r="E8" s="15"/>
      <c r="F8" s="15"/>
      <c r="G8" s="15"/>
      <c r="H8" s="28" t="s">
        <v>29</v>
      </c>
      <c r="I8" s="15"/>
    </row>
    <row r="9" spans="1:20" s="13" customFormat="1" ht="15.75" x14ac:dyDescent="0.25">
      <c r="A9" s="14"/>
      <c r="B9" s="43"/>
      <c r="C9" s="15"/>
      <c r="D9" s="91"/>
      <c r="E9" s="91"/>
      <c r="G9" s="91" t="s">
        <v>785</v>
      </c>
      <c r="H9" s="91"/>
      <c r="J9" s="91"/>
      <c r="K9" s="91"/>
      <c r="L9" s="91"/>
      <c r="S9" s="112"/>
      <c r="T9" s="110"/>
    </row>
    <row r="10" spans="1:20" s="32" customFormat="1" ht="55.5" customHeight="1" x14ac:dyDescent="0.2">
      <c r="A10" s="34"/>
      <c r="B10" s="441" t="s">
        <v>30</v>
      </c>
      <c r="C10" s="5" t="s">
        <v>772</v>
      </c>
      <c r="D10" s="5" t="s">
        <v>796</v>
      </c>
      <c r="E10" s="5" t="s">
        <v>229</v>
      </c>
      <c r="F10" s="5" t="s">
        <v>230</v>
      </c>
      <c r="G10" s="5" t="s">
        <v>75</v>
      </c>
      <c r="H10" s="5" t="s">
        <v>803</v>
      </c>
    </row>
    <row r="11" spans="1:20" s="32" customFormat="1" ht="14.25" customHeight="1" x14ac:dyDescent="0.2">
      <c r="A11" s="5">
        <v>1</v>
      </c>
      <c r="B11" s="441">
        <v>2</v>
      </c>
      <c r="C11" s="5">
        <v>3</v>
      </c>
      <c r="D11" s="5">
        <v>4</v>
      </c>
      <c r="E11" s="5">
        <v>5</v>
      </c>
      <c r="F11" s="5">
        <v>6</v>
      </c>
      <c r="G11" s="5">
        <v>7</v>
      </c>
      <c r="H11" s="5">
        <v>8</v>
      </c>
    </row>
    <row r="12" spans="1:20" ht="16.5" customHeight="1" x14ac:dyDescent="0.25">
      <c r="A12" s="25" t="s">
        <v>31</v>
      </c>
      <c r="B12" s="344" t="s">
        <v>32</v>
      </c>
      <c r="C12" s="954"/>
      <c r="D12" s="954"/>
      <c r="E12" s="954"/>
      <c r="F12" s="954"/>
      <c r="G12" s="314"/>
      <c r="H12" s="954"/>
    </row>
    <row r="13" spans="1:20" ht="20.25" customHeight="1" x14ac:dyDescent="0.2">
      <c r="A13" s="18"/>
      <c r="B13" s="45" t="s">
        <v>985</v>
      </c>
      <c r="C13" s="954"/>
      <c r="D13" s="954"/>
      <c r="E13" s="954"/>
      <c r="F13" s="954"/>
      <c r="G13" s="454">
        <f>17.42+19.51</f>
        <v>36.930000000000007</v>
      </c>
      <c r="H13" s="954"/>
    </row>
    <row r="14" spans="1:20" ht="17.25" customHeight="1" x14ac:dyDescent="0.2">
      <c r="A14" s="18"/>
      <c r="B14" s="45" t="s">
        <v>193</v>
      </c>
      <c r="C14" s="954"/>
      <c r="D14" s="954"/>
      <c r="E14" s="954"/>
      <c r="F14" s="954"/>
      <c r="G14" s="454">
        <f>0+6.1</f>
        <v>6.1</v>
      </c>
      <c r="H14" s="954"/>
    </row>
    <row r="15" spans="1:20" s="32" customFormat="1" ht="33.75" customHeight="1" x14ac:dyDescent="0.2">
      <c r="A15" s="33"/>
      <c r="B15" s="52" t="s">
        <v>194</v>
      </c>
      <c r="C15" s="954"/>
      <c r="D15" s="954"/>
      <c r="E15" s="954"/>
      <c r="F15" s="954"/>
      <c r="G15" s="455">
        <f>11.612+18.83</f>
        <v>30.442</v>
      </c>
      <c r="H15" s="954"/>
    </row>
    <row r="16" spans="1:20" s="32" customFormat="1" ht="25.5" customHeight="1" x14ac:dyDescent="0.2">
      <c r="A16" s="33"/>
      <c r="B16" s="459" t="s">
        <v>34</v>
      </c>
      <c r="C16" s="637">
        <f>(95.5+107.29)/2</f>
        <v>101.39500000000001</v>
      </c>
      <c r="D16" s="637">
        <f>(11+2.79)/2</f>
        <v>6.8949999999999996</v>
      </c>
      <c r="E16" s="637">
        <f>(80.09+105.26)/2</f>
        <v>92.675000000000011</v>
      </c>
      <c r="F16" s="637">
        <v>0</v>
      </c>
      <c r="G16" s="637">
        <f>G13+G14+G15</f>
        <v>73.472000000000008</v>
      </c>
      <c r="H16" s="637">
        <f>D16+E16-G16</f>
        <v>26.097999999999999</v>
      </c>
      <c r="J16" s="32">
        <v>76.67</v>
      </c>
    </row>
    <row r="17" spans="1:10" s="32" customFormat="1" ht="48" customHeight="1" x14ac:dyDescent="0.2">
      <c r="A17" s="34" t="s">
        <v>35</v>
      </c>
      <c r="B17" s="459" t="s">
        <v>228</v>
      </c>
      <c r="C17" s="952"/>
      <c r="D17" s="952"/>
      <c r="E17" s="952"/>
      <c r="F17" s="952"/>
      <c r="G17" s="637"/>
      <c r="H17" s="953"/>
    </row>
    <row r="18" spans="1:10" ht="28.5" customHeight="1" x14ac:dyDescent="0.2">
      <c r="A18" s="18"/>
      <c r="B18" s="460" t="s">
        <v>196</v>
      </c>
      <c r="C18" s="952"/>
      <c r="D18" s="952"/>
      <c r="E18" s="952"/>
      <c r="F18" s="952"/>
      <c r="G18" s="638"/>
      <c r="H18" s="953"/>
    </row>
    <row r="19" spans="1:10" ht="19.5" customHeight="1" x14ac:dyDescent="0.2">
      <c r="A19" s="18"/>
      <c r="B19" s="52" t="s">
        <v>36</v>
      </c>
      <c r="C19" s="952"/>
      <c r="D19" s="952"/>
      <c r="E19" s="952"/>
      <c r="F19" s="952"/>
      <c r="G19" s="638">
        <f>5.81+1.52</f>
        <v>7.33</v>
      </c>
      <c r="H19" s="953"/>
      <c r="J19" s="15">
        <f>12.77+33.03</f>
        <v>45.8</v>
      </c>
    </row>
    <row r="20" spans="1:10" ht="21.75" customHeight="1" x14ac:dyDescent="0.2">
      <c r="A20" s="18"/>
      <c r="B20" s="52" t="s">
        <v>197</v>
      </c>
      <c r="C20" s="952"/>
      <c r="D20" s="952"/>
      <c r="E20" s="952"/>
      <c r="F20" s="952"/>
      <c r="G20" s="638">
        <f>5.81+23.92</f>
        <v>29.73</v>
      </c>
      <c r="H20" s="953"/>
    </row>
    <row r="21" spans="1:10" s="32" customFormat="1" ht="27.75" customHeight="1" x14ac:dyDescent="0.2">
      <c r="A21" s="33"/>
      <c r="B21" s="52" t="s">
        <v>37</v>
      </c>
      <c r="C21" s="952"/>
      <c r="D21" s="952"/>
      <c r="E21" s="952"/>
      <c r="F21" s="952"/>
      <c r="G21" s="637">
        <f>2.9+25.4</f>
        <v>28.299999999999997</v>
      </c>
      <c r="H21" s="953"/>
    </row>
    <row r="22" spans="1:10" s="32" customFormat="1" ht="19.5" customHeight="1" x14ac:dyDescent="0.2">
      <c r="A22" s="33"/>
      <c r="B22" s="52" t="s">
        <v>195</v>
      </c>
      <c r="C22" s="952"/>
      <c r="D22" s="952"/>
      <c r="E22" s="952"/>
      <c r="F22" s="952"/>
      <c r="G22" s="637">
        <v>0</v>
      </c>
      <c r="H22" s="953"/>
    </row>
    <row r="23" spans="1:10" s="32" customFormat="1" ht="27.75" customHeight="1" x14ac:dyDescent="0.2">
      <c r="A23" s="33"/>
      <c r="B23" s="52" t="s">
        <v>198</v>
      </c>
      <c r="C23" s="952"/>
      <c r="D23" s="952"/>
      <c r="E23" s="952"/>
      <c r="F23" s="952"/>
      <c r="G23" s="637">
        <v>14.52</v>
      </c>
      <c r="H23" s="953"/>
    </row>
    <row r="24" spans="1:10" s="32" customFormat="1" ht="18.75" customHeight="1" x14ac:dyDescent="0.2">
      <c r="A24" s="34"/>
      <c r="B24" s="52" t="s">
        <v>199</v>
      </c>
      <c r="C24" s="952"/>
      <c r="D24" s="952"/>
      <c r="E24" s="952"/>
      <c r="F24" s="952"/>
      <c r="G24" s="637"/>
      <c r="H24" s="953"/>
    </row>
    <row r="25" spans="1:10" s="32" customFormat="1" ht="19.5" customHeight="1" x14ac:dyDescent="0.2">
      <c r="A25" s="34"/>
      <c r="B25" s="459" t="s">
        <v>34</v>
      </c>
      <c r="C25" s="637">
        <f>(95.5+107.29)/2</f>
        <v>101.39500000000001</v>
      </c>
      <c r="D25" s="637">
        <f>(11+2.79)/2</f>
        <v>6.8949999999999996</v>
      </c>
      <c r="E25" s="637">
        <f>(80.09+105.26)/2</f>
        <v>92.675000000000011</v>
      </c>
      <c r="F25" s="637">
        <v>0</v>
      </c>
      <c r="G25" s="637">
        <f>G19+G20+G21+G22+G23</f>
        <v>79.88</v>
      </c>
      <c r="H25" s="637">
        <f>D25+E25-G25</f>
        <v>19.690000000000012</v>
      </c>
      <c r="J25" s="32">
        <v>76.67</v>
      </c>
    </row>
    <row r="26" spans="1:10" s="32" customFormat="1" ht="19.5" customHeight="1" x14ac:dyDescent="0.2">
      <c r="A26" s="34" t="s">
        <v>981</v>
      </c>
      <c r="B26" s="459" t="s">
        <v>982</v>
      </c>
      <c r="C26" s="679"/>
      <c r="D26" s="679">
        <v>0.2</v>
      </c>
      <c r="E26" s="679">
        <v>10</v>
      </c>
      <c r="F26" s="679">
        <v>0</v>
      </c>
      <c r="G26" s="691">
        <v>0</v>
      </c>
      <c r="H26" s="679">
        <v>10.199999999999999</v>
      </c>
    </row>
    <row r="27" spans="1:10" ht="23.25" customHeight="1" x14ac:dyDescent="0.25">
      <c r="A27" s="18"/>
      <c r="B27" s="344" t="s">
        <v>38</v>
      </c>
      <c r="C27" s="639">
        <f>C16+C25+C26</f>
        <v>202.79000000000002</v>
      </c>
      <c r="D27" s="639">
        <f t="shared" ref="D27:F27" si="0">D16+D25+D26</f>
        <v>13.989999999999998</v>
      </c>
      <c r="E27" s="639">
        <f t="shared" si="0"/>
        <v>195.35000000000002</v>
      </c>
      <c r="F27" s="639">
        <f t="shared" si="0"/>
        <v>0</v>
      </c>
      <c r="G27" s="639">
        <f>G16+G25+G26</f>
        <v>153.352</v>
      </c>
      <c r="H27" s="639">
        <f>H16+H25+H26</f>
        <v>55.988000000000014</v>
      </c>
    </row>
    <row r="28" spans="1:10" s="32" customFormat="1" ht="15.75" customHeight="1" x14ac:dyDescent="0.2">
      <c r="B28" s="50"/>
    </row>
    <row r="29" spans="1:10" s="32" customFormat="1" ht="15.75" customHeight="1" x14ac:dyDescent="0.2">
      <c r="B29" s="50"/>
    </row>
    <row r="30" spans="1:10" ht="13.15" customHeight="1" x14ac:dyDescent="0.25">
      <c r="B30" s="47" t="s">
        <v>11</v>
      </c>
      <c r="C30" s="14"/>
      <c r="D30" s="14"/>
      <c r="E30" s="14"/>
      <c r="F30" s="14"/>
      <c r="G30" s="884" t="s">
        <v>12</v>
      </c>
      <c r="H30" s="884"/>
    </row>
    <row r="31" spans="1:10" ht="13.9" customHeight="1" x14ac:dyDescent="0.2">
      <c r="B31" s="885" t="s">
        <v>13</v>
      </c>
      <c r="C31" s="885"/>
      <c r="D31" s="885"/>
      <c r="E31" s="885"/>
      <c r="F31" s="885"/>
      <c r="G31" s="885"/>
      <c r="H31" s="885"/>
    </row>
    <row r="32" spans="1:10" ht="12.6" customHeight="1" x14ac:dyDescent="0.2">
      <c r="B32" s="885" t="s">
        <v>19</v>
      </c>
      <c r="C32" s="885"/>
      <c r="D32" s="885"/>
      <c r="E32" s="885"/>
      <c r="F32" s="885"/>
      <c r="G32" s="885"/>
      <c r="H32" s="885"/>
    </row>
    <row r="33" spans="1:10" ht="15" x14ac:dyDescent="0.25">
      <c r="B33" s="47"/>
      <c r="C33" s="14"/>
      <c r="D33" s="14"/>
      <c r="E33" s="14"/>
      <c r="F33" s="14"/>
      <c r="G33" s="858" t="s">
        <v>86</v>
      </c>
      <c r="H33" s="858"/>
      <c r="I33" s="858"/>
      <c r="J33" s="858"/>
    </row>
    <row r="36" spans="1:10" ht="15" x14ac:dyDescent="0.2">
      <c r="A36"/>
      <c r="C36"/>
      <c r="D36" s="31"/>
      <c r="E36" s="31"/>
      <c r="F36" s="31"/>
      <c r="G36" s="449"/>
      <c r="H36" s="450" t="s">
        <v>69</v>
      </c>
      <c r="I36" s="31"/>
      <c r="J36" s="449"/>
    </row>
    <row r="37" spans="1:10" ht="15" x14ac:dyDescent="0.2">
      <c r="A37" s="874" t="s">
        <v>0</v>
      </c>
      <c r="B37" s="874"/>
      <c r="C37" s="874"/>
      <c r="D37" s="874"/>
      <c r="E37" s="874"/>
      <c r="F37" s="874"/>
      <c r="G37" s="874"/>
      <c r="H37" s="874"/>
      <c r="I37" s="40"/>
      <c r="J37" s="40"/>
    </row>
    <row r="38" spans="1:10" ht="20.25" x14ac:dyDescent="0.3">
      <c r="A38" s="863" t="s">
        <v>709</v>
      </c>
      <c r="B38" s="863"/>
      <c r="C38" s="863"/>
      <c r="D38" s="863"/>
      <c r="E38" s="863"/>
      <c r="F38" s="863"/>
      <c r="G38" s="863"/>
      <c r="H38" s="863"/>
      <c r="I38" s="39"/>
      <c r="J38" s="39"/>
    </row>
    <row r="39" spans="1:10" x14ac:dyDescent="0.2">
      <c r="A39"/>
      <c r="C39"/>
      <c r="D39"/>
      <c r="E39"/>
      <c r="F39"/>
      <c r="G39"/>
      <c r="H39"/>
      <c r="I39"/>
      <c r="J39"/>
    </row>
    <row r="40" spans="1:10" ht="15.75" x14ac:dyDescent="0.25">
      <c r="A40" s="875" t="s">
        <v>771</v>
      </c>
      <c r="B40" s="874"/>
      <c r="C40" s="874"/>
      <c r="D40" s="874"/>
      <c r="E40" s="874"/>
      <c r="F40" s="874"/>
      <c r="G40" s="874"/>
      <c r="H40" s="874"/>
      <c r="I40" s="449"/>
      <c r="J40" s="449"/>
    </row>
    <row r="41" spans="1:10" x14ac:dyDescent="0.2">
      <c r="A41" s="449"/>
      <c r="C41" s="449"/>
      <c r="D41" s="449"/>
      <c r="E41" s="449"/>
      <c r="F41" s="449"/>
      <c r="G41" s="449"/>
      <c r="H41" s="449"/>
      <c r="I41" s="449"/>
      <c r="J41" s="449"/>
    </row>
    <row r="42" spans="1:10" x14ac:dyDescent="0.2">
      <c r="A42" s="449"/>
      <c r="C42" s="449"/>
      <c r="D42" s="449"/>
      <c r="E42" s="449"/>
      <c r="F42" s="449"/>
      <c r="G42" s="449"/>
      <c r="H42" s="449"/>
      <c r="I42" s="449"/>
      <c r="J42" s="449"/>
    </row>
    <row r="43" spans="1:10" ht="15.75" x14ac:dyDescent="0.25">
      <c r="A43" s="858" t="s">
        <v>165</v>
      </c>
      <c r="B43" s="858"/>
      <c r="C43" s="449"/>
      <c r="D43" s="449"/>
      <c r="E43" s="449"/>
      <c r="F43" s="449"/>
      <c r="G43" s="449"/>
      <c r="H43" s="451" t="s">
        <v>29</v>
      </c>
      <c r="I43" s="449"/>
      <c r="J43" s="13"/>
    </row>
    <row r="44" spans="1:10" ht="15.75" x14ac:dyDescent="0.25">
      <c r="A44" s="14"/>
      <c r="C44" s="449"/>
      <c r="D44" s="91"/>
      <c r="E44" s="91"/>
      <c r="F44" s="13"/>
      <c r="G44" s="91" t="s">
        <v>785</v>
      </c>
      <c r="H44" s="91"/>
      <c r="I44" s="13"/>
      <c r="J44" s="91"/>
    </row>
    <row r="45" spans="1:10" ht="51" x14ac:dyDescent="0.2">
      <c r="A45" s="34"/>
      <c r="B45" s="452" t="s">
        <v>30</v>
      </c>
      <c r="C45" s="447" t="s">
        <v>772</v>
      </c>
      <c r="D45" s="447" t="s">
        <v>796</v>
      </c>
      <c r="E45" s="447" t="s">
        <v>229</v>
      </c>
      <c r="F45" s="447" t="s">
        <v>230</v>
      </c>
      <c r="G45" s="447" t="s">
        <v>75</v>
      </c>
      <c r="H45" s="447" t="s">
        <v>803</v>
      </c>
      <c r="I45" s="32"/>
      <c r="J45" s="32"/>
    </row>
    <row r="46" spans="1:10" ht="15" x14ac:dyDescent="0.2">
      <c r="A46" s="447">
        <v>1</v>
      </c>
      <c r="B46" s="452">
        <v>2</v>
      </c>
      <c r="C46" s="447">
        <v>3</v>
      </c>
      <c r="D46" s="447">
        <v>4</v>
      </c>
      <c r="E46" s="447">
        <v>5</v>
      </c>
      <c r="F46" s="447">
        <v>6</v>
      </c>
      <c r="G46" s="447">
        <v>7</v>
      </c>
      <c r="H46" s="447">
        <v>8</v>
      </c>
      <c r="I46" s="32"/>
      <c r="J46" s="32"/>
    </row>
    <row r="47" spans="1:10" ht="15.75" x14ac:dyDescent="0.25">
      <c r="A47" s="25" t="s">
        <v>31</v>
      </c>
      <c r="B47" s="344" t="s">
        <v>32</v>
      </c>
      <c r="C47" s="954"/>
      <c r="D47" s="954"/>
      <c r="E47" s="954"/>
      <c r="F47" s="954"/>
      <c r="G47" s="314"/>
      <c r="H47" s="954"/>
      <c r="I47" s="449"/>
      <c r="J47" s="449"/>
    </row>
    <row r="48" spans="1:10" ht="15" x14ac:dyDescent="0.2">
      <c r="A48" s="18"/>
      <c r="B48" s="45" t="s">
        <v>33</v>
      </c>
      <c r="C48" s="954"/>
      <c r="D48" s="954"/>
      <c r="E48" s="954"/>
      <c r="F48" s="954"/>
      <c r="G48" s="454">
        <v>19.509999999999998</v>
      </c>
      <c r="H48" s="954"/>
      <c r="I48" s="449"/>
      <c r="J48" s="449"/>
    </row>
    <row r="49" spans="1:10" ht="15" x14ac:dyDescent="0.2">
      <c r="A49" s="18"/>
      <c r="B49" s="45" t="s">
        <v>193</v>
      </c>
      <c r="C49" s="954"/>
      <c r="D49" s="954"/>
      <c r="E49" s="954"/>
      <c r="F49" s="954"/>
      <c r="G49" s="454">
        <v>6.1019999999999994</v>
      </c>
      <c r="H49" s="954"/>
      <c r="I49" s="449"/>
      <c r="J49" s="449"/>
    </row>
    <row r="50" spans="1:10" ht="28.5" x14ac:dyDescent="0.2">
      <c r="A50" s="33"/>
      <c r="B50" s="52" t="s">
        <v>194</v>
      </c>
      <c r="C50" s="954"/>
      <c r="D50" s="954"/>
      <c r="E50" s="954"/>
      <c r="F50" s="954"/>
      <c r="G50" s="461">
        <v>18.829999999999998</v>
      </c>
      <c r="H50" s="954"/>
      <c r="I50" s="32"/>
      <c r="J50" s="32"/>
    </row>
    <row r="51" spans="1:10" ht="15.75" x14ac:dyDescent="0.2">
      <c r="A51" s="33"/>
      <c r="B51" s="459" t="s">
        <v>34</v>
      </c>
      <c r="C51" s="461">
        <v>53.64</v>
      </c>
      <c r="D51" s="461">
        <v>1.39</v>
      </c>
      <c r="E51" s="461">
        <v>52.63</v>
      </c>
      <c r="F51" s="461">
        <v>0</v>
      </c>
      <c r="G51" s="456">
        <v>44.441999999999993</v>
      </c>
      <c r="H51" s="457"/>
      <c r="I51" s="32"/>
      <c r="J51" s="32"/>
    </row>
    <row r="52" spans="1:10" ht="45" x14ac:dyDescent="0.2">
      <c r="A52" s="34" t="s">
        <v>35</v>
      </c>
      <c r="B52" s="459" t="s">
        <v>228</v>
      </c>
      <c r="C52" s="955"/>
      <c r="D52" s="955"/>
      <c r="E52" s="955"/>
      <c r="F52" s="955"/>
      <c r="G52" s="461">
        <v>0</v>
      </c>
      <c r="H52" s="956"/>
      <c r="I52" s="32"/>
      <c r="J52" s="32"/>
    </row>
    <row r="53" spans="1:10" ht="28.5" x14ac:dyDescent="0.2">
      <c r="A53" s="18"/>
      <c r="B53" s="460" t="s">
        <v>196</v>
      </c>
      <c r="C53" s="955"/>
      <c r="D53" s="955"/>
      <c r="E53" s="955"/>
      <c r="F53" s="955"/>
      <c r="G53" s="454">
        <v>0</v>
      </c>
      <c r="H53" s="956"/>
      <c r="I53" s="449"/>
      <c r="J53" s="449"/>
    </row>
    <row r="54" spans="1:10" ht="15" x14ac:dyDescent="0.2">
      <c r="A54" s="18"/>
      <c r="B54" s="52" t="s">
        <v>36</v>
      </c>
      <c r="C54" s="955"/>
      <c r="D54" s="955"/>
      <c r="E54" s="955"/>
      <c r="F54" s="955"/>
      <c r="G54" s="454">
        <v>1.5149999999999999</v>
      </c>
      <c r="H54" s="956"/>
      <c r="I54" s="449"/>
      <c r="J54" s="449"/>
    </row>
    <row r="55" spans="1:10" ht="15" x14ac:dyDescent="0.2">
      <c r="A55" s="18"/>
      <c r="B55" s="52" t="s">
        <v>197</v>
      </c>
      <c r="C55" s="955"/>
      <c r="D55" s="955"/>
      <c r="E55" s="955"/>
      <c r="F55" s="955"/>
      <c r="G55" s="454">
        <f>19.943+3.98</f>
        <v>23.923000000000002</v>
      </c>
      <c r="H55" s="956"/>
      <c r="I55" s="449"/>
      <c r="J55" s="449"/>
    </row>
    <row r="56" spans="1:10" ht="28.5" x14ac:dyDescent="0.2">
      <c r="A56" s="33"/>
      <c r="B56" s="52" t="s">
        <v>37</v>
      </c>
      <c r="C56" s="955"/>
      <c r="D56" s="955"/>
      <c r="E56" s="955"/>
      <c r="F56" s="955"/>
      <c r="G56" s="461">
        <v>25.4</v>
      </c>
      <c r="H56" s="956"/>
      <c r="I56" s="32"/>
      <c r="J56" s="32"/>
    </row>
    <row r="57" spans="1:10" ht="15" x14ac:dyDescent="0.2">
      <c r="A57" s="33"/>
      <c r="B57" s="52" t="s">
        <v>195</v>
      </c>
      <c r="C57" s="955"/>
      <c r="D57" s="955"/>
      <c r="E57" s="955"/>
      <c r="F57" s="955"/>
      <c r="G57" s="461">
        <v>0</v>
      </c>
      <c r="H57" s="956"/>
      <c r="I57" s="32"/>
      <c r="J57" s="32"/>
    </row>
    <row r="58" spans="1:10" ht="28.5" x14ac:dyDescent="0.2">
      <c r="A58" s="33"/>
      <c r="B58" s="52" t="s">
        <v>198</v>
      </c>
      <c r="C58" s="955"/>
      <c r="D58" s="955"/>
      <c r="E58" s="955"/>
      <c r="F58" s="955"/>
      <c r="G58" s="461">
        <v>0</v>
      </c>
      <c r="H58" s="956"/>
      <c r="I58" s="32"/>
      <c r="J58" s="32"/>
    </row>
    <row r="59" spans="1:10" ht="15" x14ac:dyDescent="0.2">
      <c r="A59" s="34"/>
      <c r="B59" s="52" t="s">
        <v>199</v>
      </c>
      <c r="C59" s="955"/>
      <c r="D59" s="955"/>
      <c r="E59" s="955"/>
      <c r="F59" s="955"/>
      <c r="G59" s="461">
        <v>0</v>
      </c>
      <c r="H59" s="956"/>
      <c r="I59" s="32"/>
      <c r="J59" s="32"/>
    </row>
    <row r="60" spans="1:10" ht="15.75" x14ac:dyDescent="0.2">
      <c r="A60" s="34"/>
      <c r="B60" s="459" t="s">
        <v>34</v>
      </c>
      <c r="C60" s="461">
        <v>53.65</v>
      </c>
      <c r="D60" s="461">
        <v>1.4</v>
      </c>
      <c r="E60" s="461">
        <v>52.63</v>
      </c>
      <c r="F60" s="461">
        <v>0</v>
      </c>
      <c r="G60" s="456">
        <v>50.84</v>
      </c>
      <c r="H60" s="457"/>
      <c r="I60" s="32"/>
      <c r="J60" s="32"/>
    </row>
    <row r="61" spans="1:10" ht="15.75" x14ac:dyDescent="0.25">
      <c r="A61" s="18"/>
      <c r="B61" s="344" t="s">
        <v>38</v>
      </c>
      <c r="C61" s="456">
        <f>C51+C60</f>
        <v>107.28999999999999</v>
      </c>
      <c r="D61" s="456">
        <f t="shared" ref="D61:F61" si="1">D51+D60</f>
        <v>2.79</v>
      </c>
      <c r="E61" s="456">
        <f t="shared" si="1"/>
        <v>105.26</v>
      </c>
      <c r="F61" s="456">
        <f t="shared" si="1"/>
        <v>0</v>
      </c>
      <c r="G61" s="458">
        <f>G51+G60</f>
        <v>95.281999999999996</v>
      </c>
      <c r="H61" s="314"/>
      <c r="I61" s="449"/>
      <c r="J61" s="449"/>
    </row>
    <row r="62" spans="1:10" x14ac:dyDescent="0.2">
      <c r="A62" s="32"/>
      <c r="B62" s="50"/>
      <c r="C62" s="32"/>
      <c r="D62" s="32"/>
      <c r="E62" s="32"/>
      <c r="F62" s="32"/>
      <c r="G62" s="32"/>
      <c r="H62" s="32"/>
      <c r="I62" s="32"/>
      <c r="J62" s="32"/>
    </row>
    <row r="63" spans="1:10" x14ac:dyDescent="0.2">
      <c r="A63" s="32"/>
      <c r="B63" s="50"/>
      <c r="C63" s="32"/>
      <c r="D63" s="32"/>
      <c r="E63" s="32"/>
      <c r="F63" s="32"/>
      <c r="G63" s="32"/>
      <c r="H63" s="32"/>
      <c r="I63" s="32"/>
      <c r="J63" s="32"/>
    </row>
    <row r="64" spans="1:10" ht="15" x14ac:dyDescent="0.25">
      <c r="A64" s="449"/>
      <c r="B64" s="47" t="s">
        <v>11</v>
      </c>
      <c r="C64" s="14"/>
      <c r="D64" s="14"/>
      <c r="E64" s="14"/>
      <c r="F64" s="14"/>
      <c r="G64" s="884" t="s">
        <v>12</v>
      </c>
      <c r="H64" s="884"/>
      <c r="I64" s="449"/>
      <c r="J64" s="449"/>
    </row>
    <row r="65" spans="1:10" ht="12.75" x14ac:dyDescent="0.2">
      <c r="A65" s="449"/>
      <c r="B65" s="885" t="s">
        <v>13</v>
      </c>
      <c r="C65" s="885"/>
      <c r="D65" s="885"/>
      <c r="E65" s="885"/>
      <c r="F65" s="885"/>
      <c r="G65" s="885"/>
      <c r="H65" s="885"/>
      <c r="I65" s="449"/>
      <c r="J65" s="449"/>
    </row>
    <row r="66" spans="1:10" ht="12.75" x14ac:dyDescent="0.2">
      <c r="A66" s="449"/>
      <c r="B66" s="885" t="s">
        <v>19</v>
      </c>
      <c r="C66" s="885"/>
      <c r="D66" s="885"/>
      <c r="E66" s="885"/>
      <c r="F66" s="885"/>
      <c r="G66" s="885"/>
      <c r="H66" s="885"/>
      <c r="I66" s="449"/>
      <c r="J66" s="449"/>
    </row>
    <row r="67" spans="1:10" ht="15" x14ac:dyDescent="0.25">
      <c r="A67" s="449"/>
      <c r="B67" s="47"/>
      <c r="C67" s="14"/>
      <c r="D67" s="14"/>
      <c r="E67" s="14"/>
      <c r="F67" s="14"/>
      <c r="G67" s="858" t="s">
        <v>86</v>
      </c>
      <c r="H67" s="858"/>
      <c r="I67" s="858"/>
      <c r="J67" s="858"/>
    </row>
    <row r="70" spans="1:10" ht="15" x14ac:dyDescent="0.2">
      <c r="A70"/>
      <c r="C70"/>
      <c r="D70" s="31"/>
      <c r="E70" s="31"/>
      <c r="F70" s="31"/>
      <c r="G70" s="449"/>
      <c r="H70" s="450" t="s">
        <v>69</v>
      </c>
      <c r="I70" s="31"/>
      <c r="J70" s="449"/>
    </row>
    <row r="71" spans="1:10" ht="15" x14ac:dyDescent="0.2">
      <c r="A71" s="874" t="s">
        <v>0</v>
      </c>
      <c r="B71" s="874"/>
      <c r="C71" s="874"/>
      <c r="D71" s="874"/>
      <c r="E71" s="874"/>
      <c r="F71" s="874"/>
      <c r="G71" s="874"/>
      <c r="H71" s="874"/>
      <c r="I71" s="40"/>
      <c r="J71" s="40"/>
    </row>
    <row r="72" spans="1:10" ht="20.25" x14ac:dyDescent="0.3">
      <c r="A72" s="863" t="s">
        <v>709</v>
      </c>
      <c r="B72" s="863"/>
      <c r="C72" s="863"/>
      <c r="D72" s="863"/>
      <c r="E72" s="863"/>
      <c r="F72" s="863"/>
      <c r="G72" s="863"/>
      <c r="H72" s="863"/>
      <c r="I72" s="39"/>
      <c r="J72" s="39"/>
    </row>
    <row r="73" spans="1:10" x14ac:dyDescent="0.2">
      <c r="A73"/>
      <c r="C73"/>
      <c r="D73"/>
      <c r="E73"/>
      <c r="F73"/>
      <c r="G73"/>
      <c r="H73"/>
      <c r="I73"/>
      <c r="J73"/>
    </row>
    <row r="74" spans="1:10" ht="15.75" x14ac:dyDescent="0.25">
      <c r="A74" s="875" t="s">
        <v>771</v>
      </c>
      <c r="B74" s="874"/>
      <c r="C74" s="874"/>
      <c r="D74" s="874"/>
      <c r="E74" s="874"/>
      <c r="F74" s="874"/>
      <c r="G74" s="874"/>
      <c r="H74" s="874"/>
      <c r="I74" s="449"/>
      <c r="J74" s="449"/>
    </row>
    <row r="75" spans="1:10" x14ac:dyDescent="0.2">
      <c r="A75" s="449"/>
      <c r="C75" s="449"/>
      <c r="D75" s="449"/>
      <c r="E75" s="449"/>
      <c r="F75" s="449"/>
      <c r="G75" s="449"/>
      <c r="H75" s="449"/>
      <c r="I75" s="449"/>
      <c r="J75" s="449"/>
    </row>
    <row r="76" spans="1:10" x14ac:dyDescent="0.2">
      <c r="A76" s="449"/>
      <c r="C76" s="449"/>
      <c r="D76" s="449"/>
      <c r="E76" s="449"/>
      <c r="F76" s="449"/>
      <c r="G76" s="449"/>
      <c r="H76" s="449"/>
      <c r="I76" s="449"/>
      <c r="J76" s="449"/>
    </row>
    <row r="77" spans="1:10" ht="15.75" x14ac:dyDescent="0.25">
      <c r="A77" s="858" t="s">
        <v>165</v>
      </c>
      <c r="B77" s="858"/>
      <c r="C77" s="449"/>
      <c r="D77" s="449"/>
      <c r="E77" s="449"/>
      <c r="F77" s="449"/>
      <c r="G77" s="449"/>
      <c r="H77" s="451" t="s">
        <v>29</v>
      </c>
      <c r="I77" s="449"/>
      <c r="J77" s="13"/>
    </row>
    <row r="78" spans="1:10" ht="15.75" x14ac:dyDescent="0.25">
      <c r="A78" s="14"/>
      <c r="C78" s="449"/>
      <c r="D78" s="91"/>
      <c r="E78" s="91"/>
      <c r="F78" s="13"/>
      <c r="G78" s="91" t="s">
        <v>785</v>
      </c>
      <c r="H78" s="91"/>
      <c r="I78" s="13"/>
      <c r="J78" s="91"/>
    </row>
    <row r="79" spans="1:10" ht="51" x14ac:dyDescent="0.2">
      <c r="A79" s="34"/>
      <c r="B79" s="452" t="s">
        <v>30</v>
      </c>
      <c r="C79" s="447" t="s">
        <v>772</v>
      </c>
      <c r="D79" s="447" t="s">
        <v>796</v>
      </c>
      <c r="E79" s="447" t="s">
        <v>229</v>
      </c>
      <c r="F79" s="447" t="s">
        <v>230</v>
      </c>
      <c r="G79" s="447" t="s">
        <v>75</v>
      </c>
      <c r="H79" s="447" t="s">
        <v>803</v>
      </c>
      <c r="I79" s="32"/>
      <c r="J79" s="32"/>
    </row>
    <row r="80" spans="1:10" ht="15" x14ac:dyDescent="0.2">
      <c r="A80" s="447">
        <v>1</v>
      </c>
      <c r="B80" s="452">
        <v>2</v>
      </c>
      <c r="C80" s="447">
        <v>3</v>
      </c>
      <c r="D80" s="447">
        <v>4</v>
      </c>
      <c r="E80" s="447">
        <v>5</v>
      </c>
      <c r="F80" s="447">
        <v>6</v>
      </c>
      <c r="G80" s="447">
        <v>7</v>
      </c>
      <c r="H80" s="447">
        <v>8</v>
      </c>
      <c r="I80" s="32"/>
      <c r="J80" s="32"/>
    </row>
    <row r="81" spans="1:10" ht="15.75" x14ac:dyDescent="0.25">
      <c r="A81" s="25" t="s">
        <v>31</v>
      </c>
      <c r="B81" s="344" t="s">
        <v>32</v>
      </c>
      <c r="C81" s="954"/>
      <c r="D81" s="954"/>
      <c r="E81" s="954"/>
      <c r="F81" s="954"/>
      <c r="G81" s="314"/>
      <c r="H81" s="954"/>
      <c r="I81" s="449"/>
      <c r="J81" s="449"/>
    </row>
    <row r="82" spans="1:10" ht="15" x14ac:dyDescent="0.2">
      <c r="A82" s="18"/>
      <c r="B82" s="45" t="s">
        <v>33</v>
      </c>
      <c r="C82" s="954"/>
      <c r="D82" s="954"/>
      <c r="E82" s="954"/>
      <c r="F82" s="954"/>
      <c r="G82" s="454">
        <v>19.509999999999998</v>
      </c>
      <c r="H82" s="954"/>
      <c r="I82" s="449"/>
      <c r="J82" s="449"/>
    </row>
    <row r="83" spans="1:10" ht="15" x14ac:dyDescent="0.2">
      <c r="A83" s="18"/>
      <c r="B83" s="45" t="s">
        <v>193</v>
      </c>
      <c r="C83" s="954"/>
      <c r="D83" s="954"/>
      <c r="E83" s="954"/>
      <c r="F83" s="954"/>
      <c r="G83" s="454">
        <v>6.1019999999999994</v>
      </c>
      <c r="H83" s="954"/>
      <c r="I83" s="449"/>
      <c r="J83" s="449"/>
    </row>
    <row r="84" spans="1:10" ht="28.5" x14ac:dyDescent="0.2">
      <c r="A84" s="33"/>
      <c r="B84" s="52" t="s">
        <v>194</v>
      </c>
      <c r="C84" s="954"/>
      <c r="D84" s="954"/>
      <c r="E84" s="954"/>
      <c r="F84" s="954"/>
      <c r="G84" s="461">
        <v>18.829999999999998</v>
      </c>
      <c r="H84" s="954"/>
      <c r="I84" s="32"/>
      <c r="J84" s="32"/>
    </row>
    <row r="85" spans="1:10" ht="15.75" x14ac:dyDescent="0.2">
      <c r="A85" s="33"/>
      <c r="B85" s="459" t="s">
        <v>34</v>
      </c>
      <c r="C85" s="461">
        <v>53.64</v>
      </c>
      <c r="D85" s="461">
        <v>1.39</v>
      </c>
      <c r="E85" s="461">
        <v>52.63</v>
      </c>
      <c r="F85" s="461">
        <v>0</v>
      </c>
      <c r="G85" s="456">
        <v>44.441999999999993</v>
      </c>
      <c r="H85" s="457"/>
      <c r="I85" s="32"/>
      <c r="J85" s="32"/>
    </row>
    <row r="86" spans="1:10" ht="45" x14ac:dyDescent="0.2">
      <c r="A86" s="34" t="s">
        <v>35</v>
      </c>
      <c r="B86" s="459" t="s">
        <v>228</v>
      </c>
      <c r="C86" s="955"/>
      <c r="D86" s="955"/>
      <c r="E86" s="955"/>
      <c r="F86" s="955"/>
      <c r="G86" s="461">
        <v>0</v>
      </c>
      <c r="H86" s="956"/>
      <c r="I86" s="32"/>
      <c r="J86" s="32"/>
    </row>
    <row r="87" spans="1:10" ht="28.5" x14ac:dyDescent="0.2">
      <c r="A87" s="18"/>
      <c r="B87" s="460" t="s">
        <v>196</v>
      </c>
      <c r="C87" s="955"/>
      <c r="D87" s="955"/>
      <c r="E87" s="955"/>
      <c r="F87" s="955"/>
      <c r="G87" s="454">
        <v>0</v>
      </c>
      <c r="H87" s="956"/>
      <c r="I87" s="449"/>
      <c r="J87" s="449"/>
    </row>
    <row r="88" spans="1:10" ht="15" x14ac:dyDescent="0.2">
      <c r="A88" s="18"/>
      <c r="B88" s="52" t="s">
        <v>36</v>
      </c>
      <c r="C88" s="955"/>
      <c r="D88" s="955"/>
      <c r="E88" s="955"/>
      <c r="F88" s="955"/>
      <c r="G88" s="454">
        <v>1.5149999999999999</v>
      </c>
      <c r="H88" s="956"/>
      <c r="I88" s="449"/>
      <c r="J88" s="449"/>
    </row>
    <row r="89" spans="1:10" ht="15" x14ac:dyDescent="0.2">
      <c r="A89" s="18"/>
      <c r="B89" s="52" t="s">
        <v>197</v>
      </c>
      <c r="C89" s="955"/>
      <c r="D89" s="955"/>
      <c r="E89" s="955"/>
      <c r="F89" s="955"/>
      <c r="G89" s="454">
        <f>19.943+3.98</f>
        <v>23.923000000000002</v>
      </c>
      <c r="H89" s="956"/>
      <c r="I89" s="449"/>
      <c r="J89" s="449"/>
    </row>
    <row r="90" spans="1:10" ht="28.5" x14ac:dyDescent="0.2">
      <c r="A90" s="33"/>
      <c r="B90" s="52" t="s">
        <v>37</v>
      </c>
      <c r="C90" s="955"/>
      <c r="D90" s="955"/>
      <c r="E90" s="955"/>
      <c r="F90" s="955"/>
      <c r="G90" s="461">
        <v>25.4</v>
      </c>
      <c r="H90" s="956"/>
      <c r="I90" s="32"/>
      <c r="J90" s="32"/>
    </row>
    <row r="91" spans="1:10" ht="15" x14ac:dyDescent="0.2">
      <c r="A91" s="33"/>
      <c r="B91" s="52" t="s">
        <v>195</v>
      </c>
      <c r="C91" s="955"/>
      <c r="D91" s="955"/>
      <c r="E91" s="955"/>
      <c r="F91" s="955"/>
      <c r="G91" s="461">
        <v>0</v>
      </c>
      <c r="H91" s="956"/>
      <c r="I91" s="32"/>
      <c r="J91" s="32"/>
    </row>
    <row r="92" spans="1:10" ht="28.5" x14ac:dyDescent="0.2">
      <c r="A92" s="33"/>
      <c r="B92" s="52" t="s">
        <v>198</v>
      </c>
      <c r="C92" s="955"/>
      <c r="D92" s="955"/>
      <c r="E92" s="955"/>
      <c r="F92" s="955"/>
      <c r="G92" s="461">
        <v>0</v>
      </c>
      <c r="H92" s="956"/>
      <c r="I92" s="32"/>
      <c r="J92" s="32"/>
    </row>
    <row r="93" spans="1:10" ht="15" x14ac:dyDescent="0.2">
      <c r="A93" s="34"/>
      <c r="B93" s="52" t="s">
        <v>199</v>
      </c>
      <c r="C93" s="955"/>
      <c r="D93" s="955"/>
      <c r="E93" s="955"/>
      <c r="F93" s="955"/>
      <c r="G93" s="461">
        <v>0</v>
      </c>
      <c r="H93" s="956"/>
      <c r="I93" s="32"/>
      <c r="J93" s="32"/>
    </row>
    <row r="94" spans="1:10" ht="15.75" x14ac:dyDescent="0.2">
      <c r="A94" s="34"/>
      <c r="B94" s="459" t="s">
        <v>34</v>
      </c>
      <c r="C94" s="461">
        <v>53.65</v>
      </c>
      <c r="D94" s="461">
        <v>1.4</v>
      </c>
      <c r="E94" s="461">
        <v>52.63</v>
      </c>
      <c r="F94" s="461">
        <v>0</v>
      </c>
      <c r="G94" s="456">
        <v>50.84</v>
      </c>
      <c r="H94" s="457"/>
      <c r="I94" s="32"/>
      <c r="J94" s="32"/>
    </row>
    <row r="95" spans="1:10" ht="15.75" x14ac:dyDescent="0.25">
      <c r="A95" s="18"/>
      <c r="B95" s="344" t="s">
        <v>38</v>
      </c>
      <c r="C95" s="456">
        <f>C85+C94</f>
        <v>107.28999999999999</v>
      </c>
      <c r="D95" s="456">
        <f t="shared" ref="D95:F95" si="2">D85+D94</f>
        <v>2.79</v>
      </c>
      <c r="E95" s="456">
        <f t="shared" si="2"/>
        <v>105.26</v>
      </c>
      <c r="F95" s="456">
        <f t="shared" si="2"/>
        <v>0</v>
      </c>
      <c r="G95" s="458">
        <f>G85+G94</f>
        <v>95.281999999999996</v>
      </c>
      <c r="H95" s="314"/>
      <c r="I95" s="449"/>
      <c r="J95" s="449"/>
    </row>
    <row r="96" spans="1:10" x14ac:dyDescent="0.2">
      <c r="A96" s="32"/>
      <c r="B96" s="50"/>
      <c r="C96" s="32"/>
      <c r="D96" s="32"/>
      <c r="E96" s="32"/>
      <c r="F96" s="32"/>
      <c r="G96" s="32"/>
      <c r="H96" s="32"/>
      <c r="I96" s="32"/>
      <c r="J96" s="32"/>
    </row>
    <row r="97" spans="1:10" x14ac:dyDescent="0.2">
      <c r="A97" s="32"/>
      <c r="B97" s="50"/>
      <c r="C97" s="32"/>
      <c r="D97" s="32"/>
      <c r="E97" s="32"/>
      <c r="F97" s="32"/>
      <c r="G97" s="32"/>
      <c r="H97" s="32"/>
      <c r="I97" s="32"/>
      <c r="J97" s="32"/>
    </row>
    <row r="98" spans="1:10" ht="15" x14ac:dyDescent="0.25">
      <c r="A98" s="449"/>
      <c r="B98" s="47" t="s">
        <v>11</v>
      </c>
      <c r="C98" s="14"/>
      <c r="D98" s="14"/>
      <c r="E98" s="14"/>
      <c r="F98" s="14"/>
      <c r="G98" s="884" t="s">
        <v>12</v>
      </c>
      <c r="H98" s="884"/>
      <c r="I98" s="449"/>
      <c r="J98" s="449"/>
    </row>
    <row r="99" spans="1:10" ht="12.75" x14ac:dyDescent="0.2">
      <c r="A99" s="449"/>
      <c r="B99" s="885" t="s">
        <v>13</v>
      </c>
      <c r="C99" s="885"/>
      <c r="D99" s="885"/>
      <c r="E99" s="885"/>
      <c r="F99" s="885"/>
      <c r="G99" s="885"/>
      <c r="H99" s="885"/>
      <c r="I99" s="449"/>
      <c r="J99" s="449"/>
    </row>
    <row r="100" spans="1:10" ht="12.75" x14ac:dyDescent="0.2">
      <c r="A100" s="449"/>
      <c r="B100" s="885" t="s">
        <v>19</v>
      </c>
      <c r="C100" s="885"/>
      <c r="D100" s="885"/>
      <c r="E100" s="885"/>
      <c r="F100" s="885"/>
      <c r="G100" s="885"/>
      <c r="H100" s="885"/>
      <c r="I100" s="449"/>
      <c r="J100" s="449"/>
    </row>
    <row r="101" spans="1:10" ht="15" x14ac:dyDescent="0.25">
      <c r="A101" s="449"/>
      <c r="B101" s="47"/>
      <c r="C101" s="14"/>
      <c r="D101" s="14"/>
      <c r="E101" s="14"/>
      <c r="F101" s="14"/>
      <c r="G101" s="858" t="s">
        <v>86</v>
      </c>
      <c r="H101" s="858"/>
      <c r="I101" s="858"/>
      <c r="J101" s="858"/>
    </row>
  </sheetData>
  <mergeCells count="54">
    <mergeCell ref="G98:H98"/>
    <mergeCell ref="B99:H99"/>
    <mergeCell ref="B100:H100"/>
    <mergeCell ref="G101:J101"/>
    <mergeCell ref="C86:C93"/>
    <mergeCell ref="D86:D93"/>
    <mergeCell ref="E86:E93"/>
    <mergeCell ref="F86:F93"/>
    <mergeCell ref="H86:H93"/>
    <mergeCell ref="A72:H72"/>
    <mergeCell ref="A74:H74"/>
    <mergeCell ref="A77:B77"/>
    <mergeCell ref="C81:C84"/>
    <mergeCell ref="D81:D84"/>
    <mergeCell ref="E81:E84"/>
    <mergeCell ref="F81:F84"/>
    <mergeCell ref="H81:H84"/>
    <mergeCell ref="G64:H64"/>
    <mergeCell ref="B65:H65"/>
    <mergeCell ref="B66:H66"/>
    <mergeCell ref="G67:J67"/>
    <mergeCell ref="A71:H71"/>
    <mergeCell ref="C52:C59"/>
    <mergeCell ref="D52:D59"/>
    <mergeCell ref="E52:E59"/>
    <mergeCell ref="F52:F59"/>
    <mergeCell ref="H52:H59"/>
    <mergeCell ref="A37:H37"/>
    <mergeCell ref="A38:H38"/>
    <mergeCell ref="A40:H40"/>
    <mergeCell ref="A43:B43"/>
    <mergeCell ref="C47:C50"/>
    <mergeCell ref="D47:D50"/>
    <mergeCell ref="E47:E50"/>
    <mergeCell ref="F47:F50"/>
    <mergeCell ref="H47:H50"/>
    <mergeCell ref="A2:H2"/>
    <mergeCell ref="A3:H3"/>
    <mergeCell ref="C12:C15"/>
    <mergeCell ref="D12:D15"/>
    <mergeCell ref="F12:F15"/>
    <mergeCell ref="H12:H15"/>
    <mergeCell ref="A5:H5"/>
    <mergeCell ref="E12:E15"/>
    <mergeCell ref="A8:B8"/>
    <mergeCell ref="D17:D24"/>
    <mergeCell ref="E17:E24"/>
    <mergeCell ref="F17:F24"/>
    <mergeCell ref="G30:H30"/>
    <mergeCell ref="G33:J33"/>
    <mergeCell ref="B32:H32"/>
    <mergeCell ref="C17:C24"/>
    <mergeCell ref="H17:H24"/>
    <mergeCell ref="B31:H31"/>
  </mergeCells>
  <phoneticPr fontId="0" type="noConversion"/>
  <printOptions horizontalCentered="1"/>
  <pageMargins left="0.70866141732283472" right="0.70866141732283472" top="0.23622047244094491" bottom="0" header="0.31496062992125984" footer="0.31496062992125984"/>
  <pageSetup paperSize="9" scale="8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view="pageBreakPreview" topLeftCell="A21" zoomScale="112" zoomScaleSheetLayoutView="112" workbookViewId="0">
      <selection activeCell="A38" sqref="A38"/>
    </sheetView>
  </sheetViews>
  <sheetFormatPr defaultColWidth="9.140625" defaultRowHeight="12.75" x14ac:dyDescent="0.2"/>
  <cols>
    <col min="1" max="1" width="9.140625" style="15"/>
    <col min="2" max="2" width="19.28515625" style="15" customWidth="1"/>
    <col min="3" max="3" width="28.42578125" style="15" customWidth="1"/>
    <col min="4" max="4" width="27.7109375" style="15" customWidth="1"/>
    <col min="5" max="5" width="30.28515625" style="15" customWidth="1"/>
    <col min="6" max="16384" width="9.140625" style="15"/>
  </cols>
  <sheetData>
    <row r="1" spans="1:18" customFormat="1" ht="15" x14ac:dyDescent="0.2">
      <c r="E1" s="36" t="s">
        <v>516</v>
      </c>
      <c r="F1" s="38"/>
    </row>
    <row r="2" spans="1:18" customFormat="1" ht="15" x14ac:dyDescent="0.2">
      <c r="D2" s="40" t="s">
        <v>0</v>
      </c>
      <c r="E2" s="40"/>
      <c r="F2" s="40"/>
    </row>
    <row r="3" spans="1:18" customFormat="1" ht="20.25" x14ac:dyDescent="0.3">
      <c r="B3" s="144"/>
      <c r="C3" s="863" t="s">
        <v>709</v>
      </c>
      <c r="D3" s="863"/>
      <c r="E3" s="863"/>
      <c r="F3" s="39"/>
    </row>
    <row r="4" spans="1:18" customFormat="1" ht="10.5" customHeight="1" x14ac:dyDescent="0.2"/>
    <row r="5" spans="1:18" ht="30.75" customHeight="1" x14ac:dyDescent="0.2">
      <c r="A5" s="951" t="s">
        <v>773</v>
      </c>
      <c r="B5" s="951"/>
      <c r="C5" s="951"/>
      <c r="D5" s="951"/>
      <c r="E5" s="951"/>
    </row>
    <row r="7" spans="1:18" ht="0.75" customHeight="1" x14ac:dyDescent="0.2"/>
    <row r="8" spans="1:18" x14ac:dyDescent="0.2">
      <c r="A8" s="14" t="s">
        <v>28</v>
      </c>
    </row>
    <row r="9" spans="1:18" x14ac:dyDescent="0.2">
      <c r="D9" s="857" t="s">
        <v>789</v>
      </c>
      <c r="E9" s="857"/>
      <c r="Q9" s="18"/>
      <c r="R9" s="20"/>
    </row>
    <row r="10" spans="1:18" ht="26.25" customHeight="1" x14ac:dyDescent="0.2">
      <c r="A10" s="873" t="s">
        <v>2</v>
      </c>
      <c r="B10" s="873" t="s">
        <v>3</v>
      </c>
      <c r="C10" s="957" t="s">
        <v>512</v>
      </c>
      <c r="D10" s="958"/>
      <c r="E10" s="959"/>
      <c r="Q10" s="20"/>
      <c r="R10" s="20"/>
    </row>
    <row r="11" spans="1:18" ht="56.25" customHeight="1" x14ac:dyDescent="0.2">
      <c r="A11" s="873"/>
      <c r="B11" s="873"/>
      <c r="C11" s="5" t="s">
        <v>514</v>
      </c>
      <c r="D11" s="5" t="s">
        <v>515</v>
      </c>
      <c r="E11" s="5" t="s">
        <v>513</v>
      </c>
    </row>
    <row r="12" spans="1:18" s="103" customFormat="1" ht="15.75" customHeight="1" x14ac:dyDescent="0.2">
      <c r="A12" s="61">
        <v>1</v>
      </c>
      <c r="B12" s="60">
        <v>2</v>
      </c>
      <c r="C12" s="61">
        <v>3</v>
      </c>
      <c r="D12" s="60">
        <v>4</v>
      </c>
      <c r="E12" s="61">
        <v>5</v>
      </c>
    </row>
    <row r="13" spans="1:18" ht="18.75" customHeight="1" x14ac:dyDescent="0.2">
      <c r="A13" s="543">
        <v>1</v>
      </c>
      <c r="B13" s="45" t="s">
        <v>893</v>
      </c>
      <c r="C13" s="370">
        <v>1</v>
      </c>
      <c r="D13" s="370">
        <v>12</v>
      </c>
      <c r="E13" s="370">
        <v>1086</v>
      </c>
    </row>
    <row r="14" spans="1:18" ht="18.75" customHeight="1" x14ac:dyDescent="0.2">
      <c r="A14" s="543">
        <v>2</v>
      </c>
      <c r="B14" s="45" t="s">
        <v>894</v>
      </c>
      <c r="C14" s="370">
        <v>0</v>
      </c>
      <c r="D14" s="370">
        <v>11</v>
      </c>
      <c r="E14" s="370">
        <v>270</v>
      </c>
    </row>
    <row r="15" spans="1:18" ht="18.75" customHeight="1" x14ac:dyDescent="0.2">
      <c r="A15" s="543">
        <v>3</v>
      </c>
      <c r="B15" s="45" t="s">
        <v>895</v>
      </c>
      <c r="C15" s="370">
        <v>0</v>
      </c>
      <c r="D15" s="370">
        <v>5</v>
      </c>
      <c r="E15" s="370">
        <v>937</v>
      </c>
    </row>
    <row r="16" spans="1:18" ht="18.75" customHeight="1" x14ac:dyDescent="0.2">
      <c r="A16" s="658">
        <v>4</v>
      </c>
      <c r="B16" s="45" t="s">
        <v>896</v>
      </c>
      <c r="C16" s="370">
        <v>1</v>
      </c>
      <c r="D16" s="370">
        <v>15</v>
      </c>
      <c r="E16" s="370">
        <v>1075</v>
      </c>
    </row>
    <row r="17" spans="1:5" ht="18.75" customHeight="1" x14ac:dyDescent="0.2">
      <c r="A17" s="658">
        <v>5</v>
      </c>
      <c r="B17" s="45" t="s">
        <v>897</v>
      </c>
      <c r="C17" s="373">
        <v>0</v>
      </c>
      <c r="D17" s="370">
        <v>19</v>
      </c>
      <c r="E17" s="370">
        <v>683</v>
      </c>
    </row>
    <row r="18" spans="1:5" ht="18.75" customHeight="1" x14ac:dyDescent="0.2">
      <c r="A18" s="658">
        <v>6</v>
      </c>
      <c r="B18" s="45" t="s">
        <v>898</v>
      </c>
      <c r="C18" s="370">
        <v>0</v>
      </c>
      <c r="D18" s="370">
        <v>16</v>
      </c>
      <c r="E18" s="370">
        <v>399</v>
      </c>
    </row>
    <row r="19" spans="1:5" ht="18.75" customHeight="1" x14ac:dyDescent="0.2">
      <c r="A19" s="658">
        <v>7</v>
      </c>
      <c r="B19" s="45" t="s">
        <v>899</v>
      </c>
      <c r="C19" s="370">
        <v>0</v>
      </c>
      <c r="D19" s="370">
        <v>6</v>
      </c>
      <c r="E19" s="370">
        <v>486</v>
      </c>
    </row>
    <row r="20" spans="1:5" ht="18.75" customHeight="1" x14ac:dyDescent="0.2">
      <c r="A20" s="658">
        <v>8</v>
      </c>
      <c r="B20" s="45" t="s">
        <v>900</v>
      </c>
      <c r="C20" s="370">
        <v>0</v>
      </c>
      <c r="D20" s="370">
        <v>5</v>
      </c>
      <c r="E20" s="370">
        <v>502</v>
      </c>
    </row>
    <row r="21" spans="1:5" ht="18.75" customHeight="1" x14ac:dyDescent="0.2">
      <c r="A21" s="658">
        <v>9</v>
      </c>
      <c r="B21" s="45" t="s">
        <v>901</v>
      </c>
      <c r="C21" s="370">
        <v>0</v>
      </c>
      <c r="D21" s="370">
        <v>9</v>
      </c>
      <c r="E21" s="370">
        <v>635</v>
      </c>
    </row>
    <row r="22" spans="1:5" ht="18.75" customHeight="1" x14ac:dyDescent="0.2">
      <c r="A22" s="658">
        <v>10</v>
      </c>
      <c r="B22" s="45" t="s">
        <v>902</v>
      </c>
      <c r="C22" s="370">
        <v>0</v>
      </c>
      <c r="D22" s="370">
        <v>13</v>
      </c>
      <c r="E22" s="370">
        <v>798</v>
      </c>
    </row>
    <row r="23" spans="1:5" s="449" customFormat="1" ht="18.75" customHeight="1" x14ac:dyDescent="0.2">
      <c r="A23" s="658">
        <v>11</v>
      </c>
      <c r="B23" s="45" t="s">
        <v>938</v>
      </c>
      <c r="C23" s="465">
        <v>0</v>
      </c>
      <c r="D23" s="465">
        <v>0</v>
      </c>
      <c r="E23" s="465">
        <v>198</v>
      </c>
    </row>
    <row r="24" spans="1:5" s="449" customFormat="1" ht="18.75" customHeight="1" x14ac:dyDescent="0.2">
      <c r="A24" s="658">
        <v>12</v>
      </c>
      <c r="B24" s="45" t="s">
        <v>939</v>
      </c>
      <c r="C24" s="465">
        <v>0</v>
      </c>
      <c r="D24" s="465">
        <v>0</v>
      </c>
      <c r="E24" s="465">
        <v>484</v>
      </c>
    </row>
    <row r="25" spans="1:5" s="449" customFormat="1" ht="18.75" customHeight="1" x14ac:dyDescent="0.2">
      <c r="A25" s="658">
        <v>13</v>
      </c>
      <c r="B25" s="45" t="s">
        <v>940</v>
      </c>
      <c r="C25" s="465">
        <v>0</v>
      </c>
      <c r="D25" s="465">
        <v>0</v>
      </c>
      <c r="E25" s="465">
        <v>741</v>
      </c>
    </row>
    <row r="26" spans="1:5" s="449" customFormat="1" ht="18.75" customHeight="1" x14ac:dyDescent="0.2">
      <c r="A26" s="658">
        <v>14</v>
      </c>
      <c r="B26" s="45" t="s">
        <v>941</v>
      </c>
      <c r="C26" s="465">
        <v>0</v>
      </c>
      <c r="D26" s="465">
        <v>10</v>
      </c>
      <c r="E26" s="465">
        <v>997</v>
      </c>
    </row>
    <row r="27" spans="1:5" s="449" customFormat="1" ht="18.75" customHeight="1" x14ac:dyDescent="0.2">
      <c r="A27" s="658">
        <v>15</v>
      </c>
      <c r="B27" s="45" t="s">
        <v>942</v>
      </c>
      <c r="C27" s="465">
        <v>2</v>
      </c>
      <c r="D27" s="465">
        <v>4</v>
      </c>
      <c r="E27" s="465">
        <v>624</v>
      </c>
    </row>
    <row r="28" spans="1:5" s="449" customFormat="1" ht="18.75" customHeight="1" x14ac:dyDescent="0.2">
      <c r="A28" s="658">
        <v>16</v>
      </c>
      <c r="B28" s="45" t="s">
        <v>943</v>
      </c>
      <c r="C28" s="465">
        <v>0</v>
      </c>
      <c r="D28" s="465">
        <v>2</v>
      </c>
      <c r="E28" s="465">
        <v>227</v>
      </c>
    </row>
    <row r="29" spans="1:5" s="449" customFormat="1" ht="18.75" customHeight="1" x14ac:dyDescent="0.2">
      <c r="A29" s="658">
        <v>17</v>
      </c>
      <c r="B29" s="45" t="s">
        <v>944</v>
      </c>
      <c r="C29" s="465">
        <v>1</v>
      </c>
      <c r="D29" s="465">
        <v>5</v>
      </c>
      <c r="E29" s="465">
        <v>158</v>
      </c>
    </row>
    <row r="30" spans="1:5" s="449" customFormat="1" ht="18.75" customHeight="1" x14ac:dyDescent="0.2">
      <c r="A30" s="658">
        <v>18</v>
      </c>
      <c r="B30" s="45" t="s">
        <v>945</v>
      </c>
      <c r="C30" s="465">
        <v>0</v>
      </c>
      <c r="D30" s="465">
        <v>0</v>
      </c>
      <c r="E30" s="465">
        <v>2690</v>
      </c>
    </row>
    <row r="31" spans="1:5" s="449" customFormat="1" ht="18.75" customHeight="1" x14ac:dyDescent="0.2">
      <c r="A31" s="658">
        <v>19</v>
      </c>
      <c r="B31" s="45" t="s">
        <v>946</v>
      </c>
      <c r="C31" s="465">
        <v>0</v>
      </c>
      <c r="D31" s="465">
        <v>12</v>
      </c>
      <c r="E31" s="465">
        <v>556</v>
      </c>
    </row>
    <row r="32" spans="1:5" s="449" customFormat="1" ht="18.75" customHeight="1" x14ac:dyDescent="0.2">
      <c r="A32" s="658">
        <v>20</v>
      </c>
      <c r="B32" s="45" t="s">
        <v>947</v>
      </c>
      <c r="C32" s="465">
        <v>0</v>
      </c>
      <c r="D32" s="465">
        <v>39</v>
      </c>
      <c r="E32" s="465">
        <v>1852</v>
      </c>
    </row>
    <row r="33" spans="1:8" s="449" customFormat="1" ht="18.75" customHeight="1" x14ac:dyDescent="0.2">
      <c r="A33" s="658">
        <v>21</v>
      </c>
      <c r="B33" s="45" t="s">
        <v>948</v>
      </c>
      <c r="C33" s="465">
        <v>0</v>
      </c>
      <c r="D33" s="465">
        <v>2</v>
      </c>
      <c r="E33" s="465">
        <v>482</v>
      </c>
    </row>
    <row r="34" spans="1:8" s="449" customFormat="1" ht="18.75" customHeight="1" x14ac:dyDescent="0.2">
      <c r="A34" s="658">
        <v>22</v>
      </c>
      <c r="B34" s="45" t="s">
        <v>949</v>
      </c>
      <c r="C34" s="465">
        <v>0</v>
      </c>
      <c r="D34" s="465">
        <v>14</v>
      </c>
      <c r="E34" s="465">
        <v>521</v>
      </c>
    </row>
    <row r="35" spans="1:8" s="449" customFormat="1" ht="18.75" customHeight="1" x14ac:dyDescent="0.25">
      <c r="A35" s="466"/>
      <c r="B35" s="547" t="s">
        <v>950</v>
      </c>
      <c r="C35" s="467">
        <f>SUM(C13:C34)</f>
        <v>5</v>
      </c>
      <c r="D35" s="659">
        <f t="shared" ref="D35:E35" si="0">SUM(D13:D34)</f>
        <v>199</v>
      </c>
      <c r="E35" s="659">
        <f t="shared" si="0"/>
        <v>16401</v>
      </c>
    </row>
    <row r="36" spans="1:8" s="449" customFormat="1" ht="18.75" customHeight="1" x14ac:dyDescent="0.25">
      <c r="A36" s="11"/>
      <c r="B36" s="26"/>
      <c r="C36" s="231"/>
      <c r="D36" s="231"/>
      <c r="E36" s="231"/>
    </row>
    <row r="37" spans="1:8" x14ac:dyDescent="0.2">
      <c r="E37" s="26"/>
    </row>
    <row r="38" spans="1:8" x14ac:dyDescent="0.2">
      <c r="E38" s="11"/>
    </row>
    <row r="39" spans="1:8" x14ac:dyDescent="0.2">
      <c r="A39" s="31" t="s">
        <v>11</v>
      </c>
      <c r="E39" s="31" t="s">
        <v>12</v>
      </c>
      <c r="F39" s="113"/>
    </row>
    <row r="40" spans="1:8" ht="12.75" customHeight="1" x14ac:dyDescent="0.2">
      <c r="D40" s="884" t="s">
        <v>13</v>
      </c>
      <c r="E40" s="884"/>
    </row>
    <row r="41" spans="1:8" ht="12.75" customHeight="1" x14ac:dyDescent="0.2">
      <c r="D41" s="884" t="s">
        <v>19</v>
      </c>
      <c r="E41" s="884"/>
    </row>
    <row r="42" spans="1:8" x14ac:dyDescent="0.2">
      <c r="E42" s="14" t="s">
        <v>860</v>
      </c>
      <c r="F42" s="858"/>
      <c r="G42" s="858"/>
      <c r="H42" s="858"/>
    </row>
  </sheetData>
  <mergeCells count="9">
    <mergeCell ref="C3:E3"/>
    <mergeCell ref="A5:E5"/>
    <mergeCell ref="F42:H42"/>
    <mergeCell ref="C10:E10"/>
    <mergeCell ref="D9:E9"/>
    <mergeCell ref="B10:B11"/>
    <mergeCell ref="A10:A11"/>
    <mergeCell ref="D40:E40"/>
    <mergeCell ref="D41:E41"/>
  </mergeCells>
  <printOptions horizontalCentered="1"/>
  <pageMargins left="0.70866141732283472" right="0.70866141732283472" top="0.23622047244094491" bottom="0" header="0.31496062992125984" footer="0.31496062992125984"/>
  <pageSetup paperSize="9" scale="77" orientation="landscape" r:id="rId1"/>
  <colBreaks count="1" manualBreakCount="1">
    <brk id="5" max="32"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90" zoomScaleSheetLayoutView="90" workbookViewId="0">
      <selection activeCell="I12" sqref="I12"/>
    </sheetView>
  </sheetViews>
  <sheetFormatPr defaultRowHeight="12.75" x14ac:dyDescent="0.2"/>
  <sheetData>
    <row r="2" spans="2:8" x14ac:dyDescent="0.2">
      <c r="B2" s="14"/>
    </row>
    <row r="4" spans="2:8" ht="12.75" customHeight="1" x14ac:dyDescent="0.2">
      <c r="B4" s="746"/>
      <c r="C4" s="746"/>
      <c r="D4" s="746"/>
      <c r="E4" s="746"/>
      <c r="F4" s="746"/>
      <c r="G4" s="746"/>
      <c r="H4" s="746"/>
    </row>
    <row r="5" spans="2:8" ht="12.75" customHeight="1" x14ac:dyDescent="0.2">
      <c r="B5" s="746"/>
      <c r="C5" s="746"/>
      <c r="D5" s="746"/>
      <c r="E5" s="746"/>
      <c r="F5" s="746"/>
      <c r="G5" s="746"/>
      <c r="H5" s="746"/>
    </row>
    <row r="6" spans="2:8" ht="12.75" customHeight="1" x14ac:dyDescent="0.2">
      <c r="B6" s="746"/>
      <c r="C6" s="746"/>
      <c r="D6" s="746"/>
      <c r="E6" s="746"/>
      <c r="F6" s="746"/>
      <c r="G6" s="746"/>
      <c r="H6" s="746"/>
    </row>
    <row r="7" spans="2:8" ht="12.75" customHeight="1" x14ac:dyDescent="0.2">
      <c r="B7" s="746"/>
      <c r="C7" s="746"/>
      <c r="D7" s="746"/>
      <c r="E7" s="746"/>
      <c r="F7" s="746"/>
      <c r="G7" s="746"/>
      <c r="H7" s="746"/>
    </row>
    <row r="8" spans="2:8" ht="12.75" customHeight="1" x14ac:dyDescent="0.2">
      <c r="B8" s="746"/>
      <c r="C8" s="746"/>
      <c r="D8" s="746"/>
      <c r="E8" s="746"/>
      <c r="F8" s="746"/>
      <c r="G8" s="746"/>
      <c r="H8" s="746"/>
    </row>
    <row r="9" spans="2:8" ht="12.75" customHeight="1" x14ac:dyDescent="0.2">
      <c r="B9" s="746"/>
      <c r="C9" s="746"/>
      <c r="D9" s="746"/>
      <c r="E9" s="746"/>
      <c r="F9" s="746"/>
      <c r="G9" s="746"/>
      <c r="H9" s="746"/>
    </row>
    <row r="10" spans="2:8" ht="12.75" customHeight="1" x14ac:dyDescent="0.2">
      <c r="B10" s="746"/>
      <c r="C10" s="746"/>
      <c r="D10" s="746"/>
      <c r="E10" s="746"/>
      <c r="F10" s="746"/>
      <c r="G10" s="746"/>
      <c r="H10" s="746"/>
    </row>
    <row r="11" spans="2:8" ht="12.75" customHeight="1" x14ac:dyDescent="0.2">
      <c r="B11" s="746"/>
      <c r="C11" s="746"/>
      <c r="D11" s="746"/>
      <c r="E11" s="746"/>
      <c r="F11" s="746"/>
      <c r="G11" s="746"/>
      <c r="H11" s="746"/>
    </row>
    <row r="12" spans="2:8" ht="12.75" customHeight="1" x14ac:dyDescent="0.2">
      <c r="B12" s="746"/>
      <c r="C12" s="746"/>
      <c r="D12" s="746"/>
      <c r="E12" s="746"/>
      <c r="F12" s="746"/>
      <c r="G12" s="746"/>
      <c r="H12" s="746"/>
    </row>
    <row r="13" spans="2:8" ht="12.75" customHeight="1" x14ac:dyDescent="0.2">
      <c r="B13" s="746"/>
      <c r="C13" s="746"/>
      <c r="D13" s="746"/>
      <c r="E13" s="746"/>
      <c r="F13" s="746"/>
      <c r="G13" s="746"/>
      <c r="H13" s="746"/>
    </row>
  </sheetData>
  <mergeCells count="1">
    <mergeCell ref="B4:H13"/>
  </mergeCells>
  <printOptions horizontalCentered="1" verticalCentered="1"/>
  <pageMargins left="0.70866141732283472" right="0.70866141732283472" top="0.23622047244094491" bottom="0" header="0.31496062992125984" footer="0.31496062992125984"/>
  <pageSetup paperSize="9" orientation="landscape" verticalDpi="4294967295"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view="pageBreakPreview" topLeftCell="A15" zoomScale="110" zoomScaleSheetLayoutView="110" workbookViewId="0">
      <selection activeCell="C12" sqref="C12:I34"/>
    </sheetView>
  </sheetViews>
  <sheetFormatPr defaultRowHeight="12.75" x14ac:dyDescent="0.2"/>
  <cols>
    <col min="1" max="1" width="8.28515625" customWidth="1"/>
    <col min="2" max="2" width="10.5703125" customWidth="1"/>
    <col min="3" max="3" width="14.28515625" customWidth="1"/>
    <col min="4" max="4" width="13.5703125" customWidth="1"/>
    <col min="5" max="6" width="12.85546875" customWidth="1"/>
    <col min="7" max="7" width="15.28515625" customWidth="1"/>
    <col min="8" max="8" width="15.42578125" customWidth="1"/>
    <col min="9" max="9" width="13.28515625" customWidth="1"/>
  </cols>
  <sheetData>
    <row r="1" spans="1:10" ht="18" x14ac:dyDescent="0.35">
      <c r="H1" s="960" t="s">
        <v>677</v>
      </c>
      <c r="I1" s="960"/>
    </row>
    <row r="2" spans="1:10" ht="18" x14ac:dyDescent="0.35">
      <c r="C2" s="853" t="s">
        <v>0</v>
      </c>
      <c r="D2" s="853"/>
      <c r="E2" s="853"/>
      <c r="F2" s="853"/>
      <c r="G2" s="853"/>
      <c r="H2" s="224"/>
      <c r="I2" s="202"/>
      <c r="J2" s="202"/>
    </row>
    <row r="3" spans="1:10" ht="21" x14ac:dyDescent="0.35">
      <c r="B3" s="854" t="s">
        <v>709</v>
      </c>
      <c r="C3" s="854"/>
      <c r="D3" s="854"/>
      <c r="E3" s="854"/>
      <c r="F3" s="854"/>
      <c r="G3" s="854"/>
      <c r="H3" s="203"/>
      <c r="I3" s="203"/>
      <c r="J3" s="203"/>
    </row>
    <row r="4" spans="1:10" ht="21" x14ac:dyDescent="0.35">
      <c r="C4" s="175"/>
      <c r="D4" s="175"/>
      <c r="E4" s="175"/>
      <c r="F4" s="175"/>
      <c r="G4" s="175"/>
      <c r="H4" s="175"/>
      <c r="I4" s="203"/>
      <c r="J4" s="203"/>
    </row>
    <row r="5" spans="1:10" ht="20.25" customHeight="1" x14ac:dyDescent="0.2">
      <c r="C5" s="961" t="s">
        <v>774</v>
      </c>
      <c r="D5" s="961"/>
      <c r="E5" s="961"/>
      <c r="F5" s="961"/>
      <c r="G5" s="961"/>
      <c r="H5" s="961"/>
    </row>
    <row r="6" spans="1:10" ht="20.25" customHeight="1" x14ac:dyDescent="0.2">
      <c r="A6" t="s">
        <v>166</v>
      </c>
      <c r="C6" s="207"/>
      <c r="D6" s="207"/>
      <c r="E6" s="207"/>
      <c r="F6" s="207"/>
      <c r="G6" s="207"/>
      <c r="H6" s="963"/>
      <c r="I6" s="963"/>
    </row>
    <row r="7" spans="1:10" ht="15" customHeight="1" x14ac:dyDescent="0.2">
      <c r="A7" s="962" t="s">
        <v>76</v>
      </c>
      <c r="B7" s="962" t="s">
        <v>39</v>
      </c>
      <c r="C7" s="962" t="s">
        <v>416</v>
      </c>
      <c r="D7" s="962" t="s">
        <v>396</v>
      </c>
      <c r="E7" s="962" t="s">
        <v>395</v>
      </c>
      <c r="F7" s="962"/>
      <c r="G7" s="962"/>
      <c r="H7" s="962" t="s">
        <v>892</v>
      </c>
      <c r="I7" s="964" t="s">
        <v>420</v>
      </c>
    </row>
    <row r="8" spans="1:10" ht="12.75" customHeight="1" x14ac:dyDescent="0.2">
      <c r="A8" s="962"/>
      <c r="B8" s="962"/>
      <c r="C8" s="962"/>
      <c r="D8" s="962"/>
      <c r="E8" s="962" t="s">
        <v>417</v>
      </c>
      <c r="F8" s="964" t="s">
        <v>418</v>
      </c>
      <c r="G8" s="962" t="s">
        <v>419</v>
      </c>
      <c r="H8" s="962"/>
      <c r="I8" s="965"/>
    </row>
    <row r="9" spans="1:10" ht="20.25" customHeight="1" x14ac:dyDescent="0.2">
      <c r="A9" s="962"/>
      <c r="B9" s="962"/>
      <c r="C9" s="962"/>
      <c r="D9" s="962"/>
      <c r="E9" s="962"/>
      <c r="F9" s="965"/>
      <c r="G9" s="962"/>
      <c r="H9" s="962"/>
      <c r="I9" s="965"/>
    </row>
    <row r="10" spans="1:10" ht="63.75" customHeight="1" x14ac:dyDescent="0.2">
      <c r="A10" s="962"/>
      <c r="B10" s="962"/>
      <c r="C10" s="962"/>
      <c r="D10" s="962"/>
      <c r="E10" s="962"/>
      <c r="F10" s="966"/>
      <c r="G10" s="962"/>
      <c r="H10" s="962"/>
      <c r="I10" s="966"/>
    </row>
    <row r="11" spans="1:10" ht="15" x14ac:dyDescent="0.25">
      <c r="A11" s="209">
        <v>1</v>
      </c>
      <c r="B11" s="209">
        <v>2</v>
      </c>
      <c r="C11" s="210">
        <v>3</v>
      </c>
      <c r="D11" s="209">
        <v>4</v>
      </c>
      <c r="E11" s="209">
        <v>5</v>
      </c>
      <c r="F11" s="210">
        <v>6</v>
      </c>
      <c r="G11" s="209">
        <v>7</v>
      </c>
      <c r="H11" s="209">
        <v>8</v>
      </c>
      <c r="I11" s="210">
        <v>9</v>
      </c>
    </row>
    <row r="12" spans="1:10" ht="16.149999999999999" customHeight="1" x14ac:dyDescent="0.2">
      <c r="A12" s="605">
        <v>1</v>
      </c>
      <c r="B12" s="9" t="s">
        <v>893</v>
      </c>
      <c r="C12" s="967" t="s">
        <v>975</v>
      </c>
      <c r="D12" s="968"/>
      <c r="E12" s="968"/>
      <c r="F12" s="968"/>
      <c r="G12" s="968"/>
      <c r="H12" s="968"/>
      <c r="I12" s="969"/>
    </row>
    <row r="13" spans="1:10" ht="16.149999999999999" customHeight="1" x14ac:dyDescent="0.2">
      <c r="A13" s="605">
        <v>2</v>
      </c>
      <c r="B13" s="9" t="s">
        <v>894</v>
      </c>
      <c r="C13" s="970"/>
      <c r="D13" s="971"/>
      <c r="E13" s="971"/>
      <c r="F13" s="971"/>
      <c r="G13" s="971"/>
      <c r="H13" s="971"/>
      <c r="I13" s="972"/>
    </row>
    <row r="14" spans="1:10" ht="16.149999999999999" customHeight="1" x14ac:dyDescent="0.2">
      <c r="A14" s="605">
        <v>3</v>
      </c>
      <c r="B14" s="9" t="s">
        <v>895</v>
      </c>
      <c r="C14" s="970"/>
      <c r="D14" s="971"/>
      <c r="E14" s="971"/>
      <c r="F14" s="971"/>
      <c r="G14" s="971"/>
      <c r="H14" s="971"/>
      <c r="I14" s="972"/>
    </row>
    <row r="15" spans="1:10" ht="16.149999999999999" customHeight="1" x14ac:dyDescent="0.2">
      <c r="A15" s="605">
        <v>4</v>
      </c>
      <c r="B15" s="9" t="s">
        <v>896</v>
      </c>
      <c r="C15" s="970"/>
      <c r="D15" s="971"/>
      <c r="E15" s="971"/>
      <c r="F15" s="971"/>
      <c r="G15" s="971"/>
      <c r="H15" s="971"/>
      <c r="I15" s="972"/>
    </row>
    <row r="16" spans="1:10" ht="16.149999999999999" customHeight="1" x14ac:dyDescent="0.2">
      <c r="A16" s="605">
        <v>5</v>
      </c>
      <c r="B16" s="9" t="s">
        <v>897</v>
      </c>
      <c r="C16" s="970"/>
      <c r="D16" s="971"/>
      <c r="E16" s="971"/>
      <c r="F16" s="971"/>
      <c r="G16" s="971"/>
      <c r="H16" s="971"/>
      <c r="I16" s="972"/>
    </row>
    <row r="17" spans="1:9" ht="16.149999999999999" customHeight="1" x14ac:dyDescent="0.2">
      <c r="A17" s="658">
        <v>6</v>
      </c>
      <c r="B17" s="9" t="s">
        <v>898</v>
      </c>
      <c r="C17" s="970"/>
      <c r="D17" s="971"/>
      <c r="E17" s="971"/>
      <c r="F17" s="971"/>
      <c r="G17" s="971"/>
      <c r="H17" s="971"/>
      <c r="I17" s="972"/>
    </row>
    <row r="18" spans="1:9" ht="16.149999999999999" customHeight="1" x14ac:dyDescent="0.2">
      <c r="A18" s="658">
        <v>7</v>
      </c>
      <c r="B18" s="9" t="s">
        <v>899</v>
      </c>
      <c r="C18" s="970"/>
      <c r="D18" s="971"/>
      <c r="E18" s="971"/>
      <c r="F18" s="971"/>
      <c r="G18" s="971"/>
      <c r="H18" s="971"/>
      <c r="I18" s="972"/>
    </row>
    <row r="19" spans="1:9" ht="16.149999999999999" customHeight="1" x14ac:dyDescent="0.2">
      <c r="A19" s="658">
        <v>8</v>
      </c>
      <c r="B19" s="9" t="s">
        <v>900</v>
      </c>
      <c r="C19" s="970"/>
      <c r="D19" s="971"/>
      <c r="E19" s="971"/>
      <c r="F19" s="971"/>
      <c r="G19" s="971"/>
      <c r="H19" s="971"/>
      <c r="I19" s="972"/>
    </row>
    <row r="20" spans="1:9" ht="16.149999999999999" customHeight="1" x14ac:dyDescent="0.2">
      <c r="A20" s="658">
        <v>9</v>
      </c>
      <c r="B20" s="9" t="s">
        <v>901</v>
      </c>
      <c r="C20" s="970"/>
      <c r="D20" s="971"/>
      <c r="E20" s="971"/>
      <c r="F20" s="971"/>
      <c r="G20" s="971"/>
      <c r="H20" s="971"/>
      <c r="I20" s="972"/>
    </row>
    <row r="21" spans="1:9" ht="16.149999999999999" customHeight="1" x14ac:dyDescent="0.2">
      <c r="A21" s="658">
        <v>10</v>
      </c>
      <c r="B21" s="9" t="s">
        <v>902</v>
      </c>
      <c r="C21" s="970"/>
      <c r="D21" s="971"/>
      <c r="E21" s="971"/>
      <c r="F21" s="971"/>
      <c r="G21" s="971"/>
      <c r="H21" s="971"/>
      <c r="I21" s="972"/>
    </row>
    <row r="22" spans="1:9" ht="16.149999999999999" customHeight="1" x14ac:dyDescent="0.2">
      <c r="A22" s="658">
        <v>11</v>
      </c>
      <c r="B22" s="45" t="s">
        <v>938</v>
      </c>
      <c r="C22" s="970"/>
      <c r="D22" s="971"/>
      <c r="E22" s="971"/>
      <c r="F22" s="971"/>
      <c r="G22" s="971"/>
      <c r="H22" s="971"/>
      <c r="I22" s="972"/>
    </row>
    <row r="23" spans="1:9" ht="16.149999999999999" customHeight="1" x14ac:dyDescent="0.2">
      <c r="A23" s="658">
        <v>12</v>
      </c>
      <c r="B23" s="45" t="s">
        <v>939</v>
      </c>
      <c r="C23" s="970"/>
      <c r="D23" s="971"/>
      <c r="E23" s="971"/>
      <c r="F23" s="971"/>
      <c r="G23" s="971"/>
      <c r="H23" s="971"/>
      <c r="I23" s="972"/>
    </row>
    <row r="24" spans="1:9" ht="16.149999999999999" customHeight="1" x14ac:dyDescent="0.2">
      <c r="A24" s="658">
        <v>13</v>
      </c>
      <c r="B24" s="45" t="s">
        <v>940</v>
      </c>
      <c r="C24" s="970"/>
      <c r="D24" s="971"/>
      <c r="E24" s="971"/>
      <c r="F24" s="971"/>
      <c r="G24" s="971"/>
      <c r="H24" s="971"/>
      <c r="I24" s="972"/>
    </row>
    <row r="25" spans="1:9" ht="16.149999999999999" customHeight="1" x14ac:dyDescent="0.2">
      <c r="A25" s="658">
        <v>14</v>
      </c>
      <c r="B25" s="45" t="s">
        <v>941</v>
      </c>
      <c r="C25" s="970"/>
      <c r="D25" s="971"/>
      <c r="E25" s="971"/>
      <c r="F25" s="971"/>
      <c r="G25" s="971"/>
      <c r="H25" s="971"/>
      <c r="I25" s="972"/>
    </row>
    <row r="26" spans="1:9" ht="16.149999999999999" customHeight="1" x14ac:dyDescent="0.2">
      <c r="A26" s="658">
        <v>15</v>
      </c>
      <c r="B26" s="45" t="s">
        <v>942</v>
      </c>
      <c r="C26" s="970"/>
      <c r="D26" s="971"/>
      <c r="E26" s="971"/>
      <c r="F26" s="971"/>
      <c r="G26" s="971"/>
      <c r="H26" s="971"/>
      <c r="I26" s="972"/>
    </row>
    <row r="27" spans="1:9" ht="16.149999999999999" customHeight="1" x14ac:dyDescent="0.2">
      <c r="A27" s="658">
        <v>16</v>
      </c>
      <c r="B27" s="45" t="s">
        <v>943</v>
      </c>
      <c r="C27" s="970"/>
      <c r="D27" s="971"/>
      <c r="E27" s="971"/>
      <c r="F27" s="971"/>
      <c r="G27" s="971"/>
      <c r="H27" s="971"/>
      <c r="I27" s="972"/>
    </row>
    <row r="28" spans="1:9" ht="16.149999999999999" customHeight="1" x14ac:dyDescent="0.2">
      <c r="A28" s="658">
        <v>17</v>
      </c>
      <c r="B28" s="45" t="s">
        <v>944</v>
      </c>
      <c r="C28" s="970"/>
      <c r="D28" s="971"/>
      <c r="E28" s="971"/>
      <c r="F28" s="971"/>
      <c r="G28" s="971"/>
      <c r="H28" s="971"/>
      <c r="I28" s="972"/>
    </row>
    <row r="29" spans="1:9" ht="16.149999999999999" customHeight="1" x14ac:dyDescent="0.2">
      <c r="A29" s="658">
        <v>18</v>
      </c>
      <c r="B29" s="45" t="s">
        <v>945</v>
      </c>
      <c r="C29" s="970"/>
      <c r="D29" s="971"/>
      <c r="E29" s="971"/>
      <c r="F29" s="971"/>
      <c r="G29" s="971"/>
      <c r="H29" s="971"/>
      <c r="I29" s="972"/>
    </row>
    <row r="30" spans="1:9" ht="16.149999999999999" customHeight="1" x14ac:dyDescent="0.2">
      <c r="A30" s="658">
        <v>19</v>
      </c>
      <c r="B30" s="45" t="s">
        <v>946</v>
      </c>
      <c r="C30" s="970"/>
      <c r="D30" s="971"/>
      <c r="E30" s="971"/>
      <c r="F30" s="971"/>
      <c r="G30" s="971"/>
      <c r="H30" s="971"/>
      <c r="I30" s="972"/>
    </row>
    <row r="31" spans="1:9" ht="16.149999999999999" customHeight="1" x14ac:dyDescent="0.2">
      <c r="A31" s="658">
        <v>20</v>
      </c>
      <c r="B31" s="45" t="s">
        <v>947</v>
      </c>
      <c r="C31" s="970"/>
      <c r="D31" s="971"/>
      <c r="E31" s="971"/>
      <c r="F31" s="971"/>
      <c r="G31" s="971"/>
      <c r="H31" s="971"/>
      <c r="I31" s="972"/>
    </row>
    <row r="32" spans="1:9" ht="16.149999999999999" customHeight="1" x14ac:dyDescent="0.2">
      <c r="A32" s="658">
        <v>21</v>
      </c>
      <c r="B32" s="45" t="s">
        <v>948</v>
      </c>
      <c r="C32" s="970"/>
      <c r="D32" s="971"/>
      <c r="E32" s="971"/>
      <c r="F32" s="971"/>
      <c r="G32" s="971"/>
      <c r="H32" s="971"/>
      <c r="I32" s="972"/>
    </row>
    <row r="33" spans="1:9" ht="16.149999999999999" customHeight="1" x14ac:dyDescent="0.2">
      <c r="A33" s="658">
        <v>22</v>
      </c>
      <c r="B33" s="45" t="s">
        <v>949</v>
      </c>
      <c r="C33" s="970"/>
      <c r="D33" s="971"/>
      <c r="E33" s="971"/>
      <c r="F33" s="971"/>
      <c r="G33" s="971"/>
      <c r="H33" s="971"/>
      <c r="I33" s="972"/>
    </row>
    <row r="34" spans="1:9" ht="13.9" customHeight="1" x14ac:dyDescent="0.25">
      <c r="A34" s="25"/>
      <c r="B34" s="606" t="s">
        <v>950</v>
      </c>
      <c r="C34" s="973"/>
      <c r="D34" s="974"/>
      <c r="E34" s="974"/>
      <c r="F34" s="974"/>
      <c r="G34" s="974"/>
      <c r="H34" s="974"/>
      <c r="I34" s="975"/>
    </row>
    <row r="35" spans="1:9" x14ac:dyDescent="0.2">
      <c r="A35" s="26"/>
      <c r="B35" s="12"/>
      <c r="C35" s="12"/>
      <c r="D35" s="12"/>
      <c r="E35" s="12"/>
      <c r="F35" s="12"/>
      <c r="G35" s="12"/>
      <c r="H35" s="12"/>
      <c r="I35" s="12"/>
    </row>
    <row r="37" spans="1:9" x14ac:dyDescent="0.2">
      <c r="A37" s="181"/>
      <c r="B37" s="181"/>
      <c r="C37" s="181"/>
      <c r="D37" s="181"/>
      <c r="G37" s="182" t="s">
        <v>12</v>
      </c>
    </row>
    <row r="38" spans="1:9" ht="15" customHeight="1" x14ac:dyDescent="0.2">
      <c r="A38" s="181"/>
      <c r="B38" s="181"/>
      <c r="C38" s="181"/>
      <c r="D38" s="181"/>
      <c r="F38" s="851" t="s">
        <v>13</v>
      </c>
      <c r="G38" s="851"/>
      <c r="H38" s="851"/>
    </row>
    <row r="39" spans="1:9" ht="15" customHeight="1" x14ac:dyDescent="0.2">
      <c r="A39" s="181"/>
      <c r="B39" s="181"/>
      <c r="C39" s="181"/>
      <c r="D39" s="181"/>
      <c r="F39" s="851" t="s">
        <v>89</v>
      </c>
      <c r="G39" s="851"/>
      <c r="H39" s="851"/>
    </row>
    <row r="40" spans="1:9" x14ac:dyDescent="0.2">
      <c r="A40" s="181" t="s">
        <v>11</v>
      </c>
      <c r="C40" s="181"/>
      <c r="D40" s="181"/>
      <c r="G40" s="183" t="s">
        <v>86</v>
      </c>
    </row>
  </sheetData>
  <mergeCells count="18">
    <mergeCell ref="F39:H39"/>
    <mergeCell ref="A7:A10"/>
    <mergeCell ref="G8:G10"/>
    <mergeCell ref="H7:H10"/>
    <mergeCell ref="B7:B10"/>
    <mergeCell ref="C7:C10"/>
    <mergeCell ref="E7:G7"/>
    <mergeCell ref="F38:H38"/>
    <mergeCell ref="C12:I34"/>
    <mergeCell ref="H1:I1"/>
    <mergeCell ref="C5:H5"/>
    <mergeCell ref="D7:D10"/>
    <mergeCell ref="H6:I6"/>
    <mergeCell ref="C2:G2"/>
    <mergeCell ref="B3:G3"/>
    <mergeCell ref="I7:I10"/>
    <mergeCell ref="E8:E10"/>
    <mergeCell ref="F8:F10"/>
  </mergeCells>
  <printOptions horizontalCentered="1"/>
  <pageMargins left="0.70866141732283472" right="0.70866141732283472" top="0.23622047244094491" bottom="0" header="0.31496062992125984" footer="0.31496062992125984"/>
  <pageSetup paperSize="9" scale="8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view="pageBreakPreview" topLeftCell="A10" zoomScale="120" zoomScaleSheetLayoutView="120" workbookViewId="0">
      <selection activeCell="C9" sqref="C9:J31"/>
    </sheetView>
  </sheetViews>
  <sheetFormatPr defaultRowHeight="12.75" x14ac:dyDescent="0.2"/>
  <cols>
    <col min="1" max="1" width="7.42578125" customWidth="1"/>
    <col min="2" max="2" width="11.28515625" customWidth="1"/>
    <col min="6" max="6" width="11.5703125" customWidth="1"/>
    <col min="7" max="7" width="10.42578125" customWidth="1"/>
    <col min="8" max="8" width="20.28515625" customWidth="1"/>
    <col min="9" max="9" width="10.42578125" customWidth="1"/>
    <col min="10" max="10" width="22.85546875" customWidth="1"/>
  </cols>
  <sheetData>
    <row r="1" spans="1:10" ht="18" x14ac:dyDescent="0.35">
      <c r="A1" s="853" t="s">
        <v>0</v>
      </c>
      <c r="B1" s="853"/>
      <c r="C1" s="853"/>
      <c r="D1" s="853"/>
      <c r="E1" s="853"/>
      <c r="F1" s="853"/>
      <c r="G1" s="853"/>
      <c r="H1" s="853"/>
      <c r="I1" s="202"/>
      <c r="J1" s="255" t="s">
        <v>557</v>
      </c>
    </row>
    <row r="2" spans="1:10" ht="21" x14ac:dyDescent="0.35">
      <c r="A2" s="854" t="s">
        <v>709</v>
      </c>
      <c r="B2" s="854"/>
      <c r="C2" s="854"/>
      <c r="D2" s="854"/>
      <c r="E2" s="854"/>
      <c r="F2" s="854"/>
      <c r="G2" s="854"/>
      <c r="H2" s="854"/>
      <c r="I2" s="854"/>
      <c r="J2" s="854"/>
    </row>
    <row r="3" spans="1:10" ht="15" x14ac:dyDescent="0.3">
      <c r="A3" s="176"/>
      <c r="B3" s="176"/>
      <c r="C3" s="176"/>
      <c r="D3" s="176"/>
      <c r="E3" s="176"/>
      <c r="F3" s="176"/>
      <c r="G3" s="176"/>
      <c r="H3" s="176"/>
      <c r="I3" s="176"/>
    </row>
    <row r="4" spans="1:10" ht="18" x14ac:dyDescent="0.35">
      <c r="A4" s="853" t="s">
        <v>556</v>
      </c>
      <c r="B4" s="853"/>
      <c r="C4" s="853"/>
      <c r="D4" s="853"/>
      <c r="E4" s="853"/>
      <c r="F4" s="853"/>
      <c r="G4" s="853"/>
      <c r="H4" s="853"/>
      <c r="I4" s="853"/>
    </row>
    <row r="5" spans="1:10" ht="15" x14ac:dyDescent="0.3">
      <c r="A5" s="177" t="s">
        <v>259</v>
      </c>
      <c r="B5" s="177"/>
      <c r="C5" s="177"/>
      <c r="D5" s="177"/>
      <c r="E5" s="177"/>
      <c r="F5" s="177"/>
      <c r="G5" s="177"/>
      <c r="H5" s="177"/>
      <c r="I5" s="976" t="s">
        <v>788</v>
      </c>
      <c r="J5" s="976"/>
    </row>
    <row r="6" spans="1:10" ht="25.5" customHeight="1" x14ac:dyDescent="0.2">
      <c r="A6" s="979" t="s">
        <v>2</v>
      </c>
      <c r="B6" s="980" t="s">
        <v>397</v>
      </c>
      <c r="C6" s="981" t="s">
        <v>398</v>
      </c>
      <c r="D6" s="981"/>
      <c r="E6" s="981"/>
      <c r="F6" s="982" t="s">
        <v>401</v>
      </c>
      <c r="G6" s="983"/>
      <c r="H6" s="983"/>
      <c r="I6" s="984"/>
      <c r="J6" s="977" t="s">
        <v>405</v>
      </c>
    </row>
    <row r="7" spans="1:10" ht="63" customHeight="1" x14ac:dyDescent="0.2">
      <c r="A7" s="979"/>
      <c r="B7" s="980"/>
      <c r="C7" s="619" t="s">
        <v>105</v>
      </c>
      <c r="D7" s="619" t="s">
        <v>399</v>
      </c>
      <c r="E7" s="619" t="s">
        <v>400</v>
      </c>
      <c r="F7" s="249" t="s">
        <v>402</v>
      </c>
      <c r="G7" s="249" t="s">
        <v>403</v>
      </c>
      <c r="H7" s="249" t="s">
        <v>404</v>
      </c>
      <c r="I7" s="249" t="s">
        <v>49</v>
      </c>
      <c r="J7" s="978"/>
    </row>
    <row r="8" spans="1:10" ht="15" x14ac:dyDescent="0.2">
      <c r="A8" s="179" t="s">
        <v>266</v>
      </c>
      <c r="B8" s="179" t="s">
        <v>267</v>
      </c>
      <c r="C8" s="179" t="s">
        <v>268</v>
      </c>
      <c r="D8" s="179" t="s">
        <v>269</v>
      </c>
      <c r="E8" s="179" t="s">
        <v>270</v>
      </c>
      <c r="F8" s="179" t="s">
        <v>273</v>
      </c>
      <c r="G8" s="179" t="s">
        <v>291</v>
      </c>
      <c r="H8" s="179" t="s">
        <v>292</v>
      </c>
      <c r="I8" s="179" t="s">
        <v>293</v>
      </c>
      <c r="J8" s="179" t="s">
        <v>321</v>
      </c>
    </row>
    <row r="9" spans="1:10" ht="15" customHeight="1" x14ac:dyDescent="0.2">
      <c r="A9" s="543">
        <v>1</v>
      </c>
      <c r="B9" s="9" t="s">
        <v>893</v>
      </c>
      <c r="C9" s="985" t="s">
        <v>968</v>
      </c>
      <c r="D9" s="986"/>
      <c r="E9" s="986"/>
      <c r="F9" s="986"/>
      <c r="G9" s="986"/>
      <c r="H9" s="986"/>
      <c r="I9" s="986"/>
      <c r="J9" s="987"/>
    </row>
    <row r="10" spans="1:10" ht="15" customHeight="1" x14ac:dyDescent="0.2">
      <c r="A10" s="543">
        <v>2</v>
      </c>
      <c r="B10" s="9" t="s">
        <v>894</v>
      </c>
      <c r="C10" s="988"/>
      <c r="D10" s="989"/>
      <c r="E10" s="989"/>
      <c r="F10" s="989"/>
      <c r="G10" s="989"/>
      <c r="H10" s="989"/>
      <c r="I10" s="989"/>
      <c r="J10" s="990"/>
    </row>
    <row r="11" spans="1:10" ht="15" customHeight="1" x14ac:dyDescent="0.2">
      <c r="A11" s="543">
        <v>3</v>
      </c>
      <c r="B11" s="9" t="s">
        <v>895</v>
      </c>
      <c r="C11" s="988"/>
      <c r="D11" s="989"/>
      <c r="E11" s="989"/>
      <c r="F11" s="989"/>
      <c r="G11" s="989"/>
      <c r="H11" s="989"/>
      <c r="I11" s="989"/>
      <c r="J11" s="990"/>
    </row>
    <row r="12" spans="1:10" ht="15" customHeight="1" x14ac:dyDescent="0.2">
      <c r="A12" s="543">
        <v>4</v>
      </c>
      <c r="B12" s="9" t="s">
        <v>896</v>
      </c>
      <c r="C12" s="988"/>
      <c r="D12" s="989"/>
      <c r="E12" s="989"/>
      <c r="F12" s="989"/>
      <c r="G12" s="989"/>
      <c r="H12" s="989"/>
      <c r="I12" s="989"/>
      <c r="J12" s="990"/>
    </row>
    <row r="13" spans="1:10" ht="15" customHeight="1" x14ac:dyDescent="0.2">
      <c r="A13" s="543">
        <v>5</v>
      </c>
      <c r="B13" s="9" t="s">
        <v>897</v>
      </c>
      <c r="C13" s="988"/>
      <c r="D13" s="989"/>
      <c r="E13" s="989"/>
      <c r="F13" s="989"/>
      <c r="G13" s="989"/>
      <c r="H13" s="989"/>
      <c r="I13" s="989"/>
      <c r="J13" s="990"/>
    </row>
    <row r="14" spans="1:10" ht="15" customHeight="1" x14ac:dyDescent="0.2">
      <c r="A14" s="543">
        <v>6</v>
      </c>
      <c r="B14" s="9" t="s">
        <v>898</v>
      </c>
      <c r="C14" s="988"/>
      <c r="D14" s="989"/>
      <c r="E14" s="989"/>
      <c r="F14" s="989"/>
      <c r="G14" s="989"/>
      <c r="H14" s="989"/>
      <c r="I14" s="989"/>
      <c r="J14" s="990"/>
    </row>
    <row r="15" spans="1:10" ht="15" customHeight="1" x14ac:dyDescent="0.2">
      <c r="A15" s="543">
        <v>7</v>
      </c>
      <c r="B15" s="9" t="s">
        <v>899</v>
      </c>
      <c r="C15" s="988"/>
      <c r="D15" s="989"/>
      <c r="E15" s="989"/>
      <c r="F15" s="989"/>
      <c r="G15" s="989"/>
      <c r="H15" s="989"/>
      <c r="I15" s="989"/>
      <c r="J15" s="990"/>
    </row>
    <row r="16" spans="1:10" ht="15" customHeight="1" x14ac:dyDescent="0.2">
      <c r="A16" s="543">
        <v>8</v>
      </c>
      <c r="B16" s="9" t="s">
        <v>900</v>
      </c>
      <c r="C16" s="988"/>
      <c r="D16" s="989"/>
      <c r="E16" s="989"/>
      <c r="F16" s="989"/>
      <c r="G16" s="989"/>
      <c r="H16" s="989"/>
      <c r="I16" s="989"/>
      <c r="J16" s="990"/>
    </row>
    <row r="17" spans="1:10" ht="15" customHeight="1" x14ac:dyDescent="0.2">
      <c r="A17" s="543">
        <v>9</v>
      </c>
      <c r="B17" s="9" t="s">
        <v>901</v>
      </c>
      <c r="C17" s="988"/>
      <c r="D17" s="989"/>
      <c r="E17" s="989"/>
      <c r="F17" s="989"/>
      <c r="G17" s="989"/>
      <c r="H17" s="989"/>
      <c r="I17" s="989"/>
      <c r="J17" s="990"/>
    </row>
    <row r="18" spans="1:10" ht="15" customHeight="1" x14ac:dyDescent="0.2">
      <c r="A18" s="543">
        <v>10</v>
      </c>
      <c r="B18" s="9" t="s">
        <v>902</v>
      </c>
      <c r="C18" s="988"/>
      <c r="D18" s="989"/>
      <c r="E18" s="989"/>
      <c r="F18" s="989"/>
      <c r="G18" s="989"/>
      <c r="H18" s="989"/>
      <c r="I18" s="989"/>
      <c r="J18" s="990"/>
    </row>
    <row r="19" spans="1:10" ht="15" customHeight="1" x14ac:dyDescent="0.2">
      <c r="A19" s="658">
        <v>11</v>
      </c>
      <c r="B19" s="45" t="s">
        <v>938</v>
      </c>
      <c r="C19" s="988"/>
      <c r="D19" s="989"/>
      <c r="E19" s="989"/>
      <c r="F19" s="989"/>
      <c r="G19" s="989"/>
      <c r="H19" s="989"/>
      <c r="I19" s="989"/>
      <c r="J19" s="990"/>
    </row>
    <row r="20" spans="1:10" ht="15" customHeight="1" x14ac:dyDescent="0.2">
      <c r="A20" s="658">
        <v>12</v>
      </c>
      <c r="B20" s="45" t="s">
        <v>939</v>
      </c>
      <c r="C20" s="988"/>
      <c r="D20" s="989"/>
      <c r="E20" s="989"/>
      <c r="F20" s="989"/>
      <c r="G20" s="989"/>
      <c r="H20" s="989"/>
      <c r="I20" s="989"/>
      <c r="J20" s="990"/>
    </row>
    <row r="21" spans="1:10" ht="15" customHeight="1" x14ac:dyDescent="0.2">
      <c r="A21" s="658">
        <v>13</v>
      </c>
      <c r="B21" s="45" t="s">
        <v>940</v>
      </c>
      <c r="C21" s="988"/>
      <c r="D21" s="989"/>
      <c r="E21" s="989"/>
      <c r="F21" s="989"/>
      <c r="G21" s="989"/>
      <c r="H21" s="989"/>
      <c r="I21" s="989"/>
      <c r="J21" s="990"/>
    </row>
    <row r="22" spans="1:10" ht="15" customHeight="1" x14ac:dyDescent="0.2">
      <c r="A22" s="658">
        <v>14</v>
      </c>
      <c r="B22" s="45" t="s">
        <v>941</v>
      </c>
      <c r="C22" s="988"/>
      <c r="D22" s="989"/>
      <c r="E22" s="989"/>
      <c r="F22" s="989"/>
      <c r="G22" s="989"/>
      <c r="H22" s="989"/>
      <c r="I22" s="989"/>
      <c r="J22" s="990"/>
    </row>
    <row r="23" spans="1:10" ht="15" customHeight="1" x14ac:dyDescent="0.2">
      <c r="A23" s="658">
        <v>15</v>
      </c>
      <c r="B23" s="45" t="s">
        <v>942</v>
      </c>
      <c r="C23" s="988"/>
      <c r="D23" s="989"/>
      <c r="E23" s="989"/>
      <c r="F23" s="989"/>
      <c r="G23" s="989"/>
      <c r="H23" s="989"/>
      <c r="I23" s="989"/>
      <c r="J23" s="990"/>
    </row>
    <row r="24" spans="1:10" ht="15" customHeight="1" x14ac:dyDescent="0.2">
      <c r="A24" s="658">
        <v>16</v>
      </c>
      <c r="B24" s="45" t="s">
        <v>943</v>
      </c>
      <c r="C24" s="988"/>
      <c r="D24" s="989"/>
      <c r="E24" s="989"/>
      <c r="F24" s="989"/>
      <c r="G24" s="989"/>
      <c r="H24" s="989"/>
      <c r="I24" s="989"/>
      <c r="J24" s="990"/>
    </row>
    <row r="25" spans="1:10" ht="15" customHeight="1" x14ac:dyDescent="0.2">
      <c r="A25" s="658">
        <v>17</v>
      </c>
      <c r="B25" s="45" t="s">
        <v>944</v>
      </c>
      <c r="C25" s="988"/>
      <c r="D25" s="989"/>
      <c r="E25" s="989"/>
      <c r="F25" s="989"/>
      <c r="G25" s="989"/>
      <c r="H25" s="989"/>
      <c r="I25" s="989"/>
      <c r="J25" s="990"/>
    </row>
    <row r="26" spans="1:10" ht="15" customHeight="1" x14ac:dyDescent="0.2">
      <c r="A26" s="658">
        <v>18</v>
      </c>
      <c r="B26" s="45" t="s">
        <v>945</v>
      </c>
      <c r="C26" s="988"/>
      <c r="D26" s="989"/>
      <c r="E26" s="989"/>
      <c r="F26" s="989"/>
      <c r="G26" s="989"/>
      <c r="H26" s="989"/>
      <c r="I26" s="989"/>
      <c r="J26" s="990"/>
    </row>
    <row r="27" spans="1:10" ht="15" customHeight="1" x14ac:dyDescent="0.2">
      <c r="A27" s="658">
        <v>19</v>
      </c>
      <c r="B27" s="45" t="s">
        <v>946</v>
      </c>
      <c r="C27" s="988"/>
      <c r="D27" s="989"/>
      <c r="E27" s="989"/>
      <c r="F27" s="989"/>
      <c r="G27" s="989"/>
      <c r="H27" s="989"/>
      <c r="I27" s="989"/>
      <c r="J27" s="990"/>
    </row>
    <row r="28" spans="1:10" ht="15" customHeight="1" x14ac:dyDescent="0.2">
      <c r="A28" s="658">
        <v>20</v>
      </c>
      <c r="B28" s="45" t="s">
        <v>947</v>
      </c>
      <c r="C28" s="988"/>
      <c r="D28" s="989"/>
      <c r="E28" s="989"/>
      <c r="F28" s="989"/>
      <c r="G28" s="989"/>
      <c r="H28" s="989"/>
      <c r="I28" s="989"/>
      <c r="J28" s="990"/>
    </row>
    <row r="29" spans="1:10" ht="15" customHeight="1" x14ac:dyDescent="0.2">
      <c r="A29" s="658">
        <v>21</v>
      </c>
      <c r="B29" s="45" t="s">
        <v>948</v>
      </c>
      <c r="C29" s="988"/>
      <c r="D29" s="989"/>
      <c r="E29" s="989"/>
      <c r="F29" s="989"/>
      <c r="G29" s="989"/>
      <c r="H29" s="989"/>
      <c r="I29" s="989"/>
      <c r="J29" s="990"/>
    </row>
    <row r="30" spans="1:10" ht="15" customHeight="1" x14ac:dyDescent="0.2">
      <c r="A30" s="658">
        <v>22</v>
      </c>
      <c r="B30" s="45" t="s">
        <v>949</v>
      </c>
      <c r="C30" s="988"/>
      <c r="D30" s="989"/>
      <c r="E30" s="989"/>
      <c r="F30" s="989"/>
      <c r="G30" s="989"/>
      <c r="H30" s="989"/>
      <c r="I30" s="989"/>
      <c r="J30" s="990"/>
    </row>
    <row r="31" spans="1:10" ht="15" x14ac:dyDescent="0.25">
      <c r="A31" s="25"/>
      <c r="B31" s="547" t="s">
        <v>950</v>
      </c>
      <c r="C31" s="991"/>
      <c r="D31" s="992"/>
      <c r="E31" s="992"/>
      <c r="F31" s="992"/>
      <c r="G31" s="992"/>
      <c r="H31" s="992"/>
      <c r="I31" s="992"/>
      <c r="J31" s="993"/>
    </row>
    <row r="34" spans="1:10" ht="12.75" customHeight="1" x14ac:dyDescent="0.2">
      <c r="A34" s="181"/>
      <c r="B34" s="181"/>
      <c r="C34" s="181"/>
      <c r="D34" s="181"/>
      <c r="I34" s="851" t="s">
        <v>12</v>
      </c>
      <c r="J34" s="851"/>
    </row>
    <row r="35" spans="1:10" ht="12.75" customHeight="1" x14ac:dyDescent="0.2">
      <c r="A35" s="181"/>
      <c r="B35" s="181"/>
      <c r="C35" s="181"/>
      <c r="D35" s="181"/>
      <c r="I35" s="851" t="s">
        <v>13</v>
      </c>
      <c r="J35" s="851"/>
    </row>
    <row r="36" spans="1:10" ht="12.75" customHeight="1" x14ac:dyDescent="0.2">
      <c r="A36" s="181"/>
      <c r="B36" s="181"/>
      <c r="C36" s="181"/>
      <c r="D36" s="181"/>
      <c r="I36" s="851" t="s">
        <v>89</v>
      </c>
      <c r="J36" s="851"/>
    </row>
    <row r="37" spans="1:10" x14ac:dyDescent="0.2">
      <c r="A37" s="181" t="s">
        <v>11</v>
      </c>
      <c r="C37" s="181"/>
      <c r="D37" s="181"/>
      <c r="J37" s="183" t="s">
        <v>86</v>
      </c>
    </row>
  </sheetData>
  <mergeCells count="13">
    <mergeCell ref="I36:J36"/>
    <mergeCell ref="I5:J5"/>
    <mergeCell ref="J6:J7"/>
    <mergeCell ref="A1:H1"/>
    <mergeCell ref="I34:J34"/>
    <mergeCell ref="I35:J35"/>
    <mergeCell ref="A2:J2"/>
    <mergeCell ref="A4:I4"/>
    <mergeCell ref="A6:A7"/>
    <mergeCell ref="B6:B7"/>
    <mergeCell ref="C6:E6"/>
    <mergeCell ref="F6:I6"/>
    <mergeCell ref="C9:J31"/>
  </mergeCells>
  <printOptions horizontalCentered="1"/>
  <pageMargins left="0.70866141732283472" right="0.70866141732283472" top="0.23622047244094491" bottom="0" header="0.31496062992125984" footer="0.31496062992125984"/>
  <pageSetup paperSize="9" scale="9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topLeftCell="A16" zoomScale="98" zoomScaleSheetLayoutView="98" workbookViewId="0">
      <selection activeCell="H22" sqref="H22"/>
    </sheetView>
  </sheetViews>
  <sheetFormatPr defaultColWidth="9.140625" defaultRowHeight="12.75" x14ac:dyDescent="0.2"/>
  <cols>
    <col min="1" max="1" width="5.28515625" style="181" customWidth="1"/>
    <col min="2" max="2" width="8.5703125" style="181" customWidth="1"/>
    <col min="3" max="3" width="40.7109375" style="181" customWidth="1"/>
    <col min="4" max="4" width="15.140625" style="181" customWidth="1"/>
    <col min="5" max="6" width="11.7109375" style="181" customWidth="1"/>
    <col min="7" max="7" width="13.7109375" style="181" customWidth="1"/>
    <col min="8" max="8" width="43.42578125" style="181" customWidth="1"/>
    <col min="9" max="16384" width="9.140625" style="181"/>
  </cols>
  <sheetData>
    <row r="1" spans="1:9" x14ac:dyDescent="0.2">
      <c r="A1" s="181" t="s">
        <v>10</v>
      </c>
      <c r="H1" s="196" t="s">
        <v>559</v>
      </c>
    </row>
    <row r="2" spans="1:9" s="185" customFormat="1" ht="15.75" x14ac:dyDescent="0.25">
      <c r="A2" s="924" t="s">
        <v>0</v>
      </c>
      <c r="B2" s="924"/>
      <c r="C2" s="924"/>
      <c r="D2" s="924"/>
      <c r="E2" s="924"/>
      <c r="F2" s="924"/>
      <c r="G2" s="924"/>
      <c r="H2" s="924"/>
    </row>
    <row r="3" spans="1:9" s="185" customFormat="1" ht="20.25" customHeight="1" x14ac:dyDescent="0.3">
      <c r="A3" s="925" t="s">
        <v>709</v>
      </c>
      <c r="B3" s="925"/>
      <c r="C3" s="925"/>
      <c r="D3" s="925"/>
      <c r="E3" s="925"/>
      <c r="F3" s="925"/>
      <c r="G3" s="925"/>
      <c r="H3" s="925"/>
    </row>
    <row r="5" spans="1:9" s="185" customFormat="1" ht="15.75" x14ac:dyDescent="0.25">
      <c r="A5" s="994" t="s">
        <v>558</v>
      </c>
      <c r="B5" s="994"/>
      <c r="C5" s="994"/>
      <c r="D5" s="994"/>
      <c r="E5" s="994"/>
      <c r="F5" s="994"/>
      <c r="G5" s="994"/>
      <c r="H5" s="995"/>
    </row>
    <row r="7" spans="1:9" x14ac:dyDescent="0.2">
      <c r="A7" s="996" t="s">
        <v>165</v>
      </c>
      <c r="B7" s="996"/>
      <c r="C7" s="187"/>
      <c r="D7" s="188"/>
      <c r="E7" s="188"/>
      <c r="F7" s="188"/>
      <c r="G7" s="188"/>
    </row>
    <row r="8" spans="1:9" s="189" customFormat="1" x14ac:dyDescent="0.2">
      <c r="A8" s="181"/>
      <c r="B8" s="181"/>
      <c r="C8" s="181"/>
      <c r="D8" s="131"/>
      <c r="E8" s="131"/>
      <c r="F8" s="131"/>
      <c r="G8" s="131"/>
      <c r="H8" s="133"/>
    </row>
    <row r="9" spans="1:9" s="189" customFormat="1" ht="39.75" customHeight="1" x14ac:dyDescent="0.2">
      <c r="A9" s="190"/>
      <c r="B9" s="998" t="s">
        <v>958</v>
      </c>
      <c r="C9" s="1000" t="s">
        <v>286</v>
      </c>
      <c r="D9" s="997" t="s">
        <v>287</v>
      </c>
      <c r="E9" s="997"/>
      <c r="F9" s="997"/>
      <c r="G9" s="997"/>
      <c r="H9" s="997" t="s">
        <v>80</v>
      </c>
    </row>
    <row r="10" spans="1:9" s="189" customFormat="1" ht="25.5" x14ac:dyDescent="0.25">
      <c r="A10" s="191"/>
      <c r="B10" s="999"/>
      <c r="C10" s="1001"/>
      <c r="D10" s="471" t="s">
        <v>288</v>
      </c>
      <c r="E10" s="471" t="s">
        <v>289</v>
      </c>
      <c r="F10" s="471" t="s">
        <v>290</v>
      </c>
      <c r="G10" s="471" t="s">
        <v>18</v>
      </c>
      <c r="H10" s="997"/>
    </row>
    <row r="11" spans="1:9" s="189" customFormat="1" ht="15" x14ac:dyDescent="0.25">
      <c r="A11" s="191"/>
      <c r="B11" s="197" t="s">
        <v>266</v>
      </c>
      <c r="C11" s="526" t="s">
        <v>267</v>
      </c>
      <c r="D11" s="529" t="s">
        <v>268</v>
      </c>
      <c r="E11" s="529" t="s">
        <v>269</v>
      </c>
      <c r="F11" s="529" t="s">
        <v>270</v>
      </c>
      <c r="G11" s="529" t="s">
        <v>271</v>
      </c>
      <c r="H11" s="529" t="s">
        <v>272</v>
      </c>
    </row>
    <row r="12" spans="1:9" s="198" customFormat="1" ht="24.75" customHeight="1" x14ac:dyDescent="0.2">
      <c r="B12" s="518" t="s">
        <v>31</v>
      </c>
      <c r="C12" s="640" t="s">
        <v>294</v>
      </c>
      <c r="D12" s="530"/>
      <c r="E12" s="530"/>
      <c r="F12" s="530"/>
      <c r="G12" s="530"/>
      <c r="H12" s="530"/>
      <c r="I12" s="523"/>
    </row>
    <row r="13" spans="1:9" s="201" customFormat="1" ht="17.45" customHeight="1" x14ac:dyDescent="0.2">
      <c r="B13" s="200"/>
      <c r="C13" s="527" t="s">
        <v>951</v>
      </c>
      <c r="D13" s="519">
        <v>1</v>
      </c>
      <c r="E13" s="519">
        <v>0</v>
      </c>
      <c r="F13" s="519">
        <v>0</v>
      </c>
      <c r="G13" s="519">
        <f>SUM(C13:F13)</f>
        <v>1</v>
      </c>
      <c r="H13" s="519"/>
      <c r="I13" s="524"/>
    </row>
    <row r="14" spans="1:9" ht="17.45" customHeight="1" x14ac:dyDescent="0.2">
      <c r="B14" s="131"/>
      <c r="C14" s="528" t="s">
        <v>952</v>
      </c>
      <c r="D14" s="520">
        <v>0</v>
      </c>
      <c r="E14" s="520">
        <v>0</v>
      </c>
      <c r="F14" s="520">
        <v>0</v>
      </c>
      <c r="G14" s="519">
        <f t="shared" ref="G14:G18" si="0">SUM(C14:F14)</f>
        <v>0</v>
      </c>
      <c r="H14" s="519"/>
      <c r="I14" s="525"/>
    </row>
    <row r="15" spans="1:9" s="127" customFormat="1" ht="17.45" customHeight="1" x14ac:dyDescent="0.2">
      <c r="B15" s="193"/>
      <c r="C15" s="528" t="s">
        <v>953</v>
      </c>
      <c r="D15" s="520">
        <v>1</v>
      </c>
      <c r="E15" s="520">
        <v>22</v>
      </c>
      <c r="F15" s="520">
        <v>0</v>
      </c>
      <c r="G15" s="519">
        <f t="shared" si="0"/>
        <v>23</v>
      </c>
      <c r="H15" s="519"/>
      <c r="I15" s="525"/>
    </row>
    <row r="16" spans="1:9" s="127" customFormat="1" ht="17.45" customHeight="1" x14ac:dyDescent="0.2">
      <c r="B16" s="131"/>
      <c r="C16" s="528" t="s">
        <v>954</v>
      </c>
      <c r="D16" s="520">
        <v>1</v>
      </c>
      <c r="E16" s="520">
        <v>22</v>
      </c>
      <c r="F16" s="520">
        <v>0</v>
      </c>
      <c r="G16" s="519">
        <f t="shared" si="0"/>
        <v>23</v>
      </c>
      <c r="H16" s="519"/>
      <c r="I16" s="525"/>
    </row>
    <row r="17" spans="1:9" s="127" customFormat="1" ht="17.45" customHeight="1" x14ac:dyDescent="0.2">
      <c r="B17" s="131"/>
      <c r="C17" s="528" t="s">
        <v>955</v>
      </c>
      <c r="D17" s="520">
        <v>0</v>
      </c>
      <c r="E17" s="520">
        <v>22</v>
      </c>
      <c r="F17" s="520">
        <v>0</v>
      </c>
      <c r="G17" s="519">
        <f t="shared" si="0"/>
        <v>22</v>
      </c>
      <c r="H17" s="519"/>
      <c r="I17" s="525"/>
    </row>
    <row r="18" spans="1:9" s="127" customFormat="1" ht="17.45" customHeight="1" x14ac:dyDescent="0.2">
      <c r="A18" s="195" t="s">
        <v>285</v>
      </c>
      <c r="B18" s="131"/>
      <c r="C18" s="528" t="s">
        <v>956</v>
      </c>
      <c r="D18" s="520">
        <v>1</v>
      </c>
      <c r="E18" s="520">
        <v>22</v>
      </c>
      <c r="F18" s="520">
        <v>201</v>
      </c>
      <c r="G18" s="519">
        <f t="shared" si="0"/>
        <v>224</v>
      </c>
      <c r="H18" s="519"/>
      <c r="I18" s="525"/>
    </row>
    <row r="19" spans="1:9" ht="15.6" customHeight="1" x14ac:dyDescent="0.2">
      <c r="B19" s="131"/>
      <c r="C19" s="522" t="s">
        <v>18</v>
      </c>
      <c r="D19" s="150">
        <f>SUM(D13:D18)</f>
        <v>4</v>
      </c>
      <c r="E19" s="150">
        <f t="shared" ref="E19:G19" si="1">SUM(E13:E18)</f>
        <v>88</v>
      </c>
      <c r="F19" s="150">
        <f t="shared" si="1"/>
        <v>201</v>
      </c>
      <c r="G19" s="150">
        <f t="shared" si="1"/>
        <v>293</v>
      </c>
      <c r="H19" s="150"/>
      <c r="I19" s="525"/>
    </row>
    <row r="20" spans="1:9" ht="20.25" customHeight="1" x14ac:dyDescent="0.2">
      <c r="B20" s="518" t="s">
        <v>35</v>
      </c>
      <c r="C20" s="640" t="s">
        <v>469</v>
      </c>
      <c r="D20" s="530"/>
      <c r="E20" s="530"/>
      <c r="F20" s="530"/>
      <c r="G20" s="530"/>
      <c r="H20" s="530"/>
      <c r="I20" s="523"/>
    </row>
    <row r="21" spans="1:9" ht="147" customHeight="1" x14ac:dyDescent="0.2">
      <c r="B21" s="194"/>
      <c r="C21" s="527" t="s">
        <v>957</v>
      </c>
      <c r="D21" s="521">
        <v>0</v>
      </c>
      <c r="E21" s="521">
        <v>22</v>
      </c>
      <c r="F21" s="521">
        <v>201</v>
      </c>
      <c r="G21" s="519">
        <f t="shared" ref="G21" si="2">SUM(C21:F21)</f>
        <v>223</v>
      </c>
      <c r="H21" s="685" t="s">
        <v>980</v>
      </c>
      <c r="I21" s="525"/>
    </row>
    <row r="22" spans="1:9" x14ac:dyDescent="0.2">
      <c r="B22" s="131"/>
      <c r="C22" s="522" t="s">
        <v>18</v>
      </c>
      <c r="D22" s="150">
        <f>SUM(D21:D21)</f>
        <v>0</v>
      </c>
      <c r="E22" s="150">
        <f>SUM(E21:E21)</f>
        <v>22</v>
      </c>
      <c r="F22" s="150">
        <f>SUM(F21:F21)</f>
        <v>201</v>
      </c>
      <c r="G22" s="150">
        <f>SUM(G21:G21)</f>
        <v>223</v>
      </c>
      <c r="H22" s="150"/>
      <c r="I22" s="525"/>
    </row>
    <row r="23" spans="1:9" ht="12.75" customHeight="1" x14ac:dyDescent="0.2">
      <c r="D23" s="918" t="s">
        <v>12</v>
      </c>
      <c r="E23" s="918"/>
      <c r="F23" s="918"/>
      <c r="G23" s="918"/>
      <c r="H23"/>
    </row>
    <row r="24" spans="1:9" ht="12.75" customHeight="1" x14ac:dyDescent="0.2">
      <c r="D24" s="918" t="s">
        <v>13</v>
      </c>
      <c r="E24" s="918"/>
      <c r="F24" s="918"/>
      <c r="G24" s="918"/>
      <c r="H24" s="131"/>
    </row>
    <row r="25" spans="1:9" ht="12.75" customHeight="1" x14ac:dyDescent="0.2">
      <c r="D25" s="918" t="s">
        <v>89</v>
      </c>
      <c r="E25" s="918"/>
      <c r="F25" s="918"/>
      <c r="G25" s="918"/>
      <c r="H25" s="131"/>
    </row>
    <row r="26" spans="1:9" x14ac:dyDescent="0.2">
      <c r="B26" s="181" t="s">
        <v>11</v>
      </c>
      <c r="D26" s="131"/>
      <c r="E26" s="131" t="s">
        <v>860</v>
      </c>
      <c r="F26" s="131"/>
      <c r="G26" s="131"/>
      <c r="H26" s="131"/>
    </row>
  </sheetData>
  <mergeCells count="11">
    <mergeCell ref="D23:G23"/>
    <mergeCell ref="D24:G24"/>
    <mergeCell ref="D25:G25"/>
    <mergeCell ref="B9:B10"/>
    <mergeCell ref="C9:C10"/>
    <mergeCell ref="D9:G9"/>
    <mergeCell ref="A2:H2"/>
    <mergeCell ref="A3:H3"/>
    <mergeCell ref="A5:H5"/>
    <mergeCell ref="A7:B7"/>
    <mergeCell ref="H9:H10"/>
  </mergeCells>
  <printOptions horizontalCentered="1"/>
  <pageMargins left="0.70866141732283472" right="0.70866141732283472" top="0.23622047244094491" bottom="0" header="0.31496062992125984" footer="0.31496062992125984"/>
  <pageSetup paperSize="9" scale="8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view="pageBreakPreview" topLeftCell="A16" zoomScaleSheetLayoutView="100" workbookViewId="0">
      <selection activeCell="G31" sqref="G31"/>
    </sheetView>
  </sheetViews>
  <sheetFormatPr defaultRowHeight="12.75" x14ac:dyDescent="0.2"/>
  <cols>
    <col min="1" max="1" width="8.28515625" customWidth="1"/>
    <col min="2" max="2" width="15.5703125" customWidth="1"/>
    <col min="3" max="3" width="14.7109375" customWidth="1"/>
    <col min="4" max="4" width="21" customWidth="1"/>
    <col min="5" max="5" width="21.140625" customWidth="1"/>
    <col min="6" max="6" width="20.7109375" customWidth="1"/>
    <col min="7" max="7" width="23.5703125" customWidth="1"/>
    <col min="8" max="8" width="17.42578125" customWidth="1"/>
  </cols>
  <sheetData>
    <row r="1" spans="1:9" ht="18" x14ac:dyDescent="0.35">
      <c r="A1" s="853" t="s">
        <v>0</v>
      </c>
      <c r="B1" s="853"/>
      <c r="C1" s="853"/>
      <c r="D1" s="853"/>
      <c r="E1" s="853"/>
      <c r="F1" s="853"/>
      <c r="H1" s="174" t="s">
        <v>650</v>
      </c>
    </row>
    <row r="2" spans="1:9" ht="21" x14ac:dyDescent="0.35">
      <c r="A2" s="854" t="s">
        <v>709</v>
      </c>
      <c r="B2" s="854"/>
      <c r="C2" s="854"/>
      <c r="D2" s="854"/>
      <c r="E2" s="854"/>
      <c r="F2" s="854"/>
      <c r="G2" s="854"/>
    </row>
    <row r="3" spans="1:9" ht="15" x14ac:dyDescent="0.3">
      <c r="A3" s="176"/>
      <c r="B3" s="176"/>
    </row>
    <row r="4" spans="1:9" ht="18" customHeight="1" x14ac:dyDescent="0.35">
      <c r="A4" s="855" t="s">
        <v>651</v>
      </c>
      <c r="B4" s="855"/>
      <c r="C4" s="855"/>
      <c r="D4" s="855"/>
      <c r="E4" s="855"/>
      <c r="F4" s="855"/>
      <c r="G4" s="855"/>
    </row>
    <row r="5" spans="1:9" ht="15" x14ac:dyDescent="0.3">
      <c r="A5" s="177" t="s">
        <v>259</v>
      </c>
      <c r="B5" s="177"/>
    </row>
    <row r="6" spans="1:9" ht="15" x14ac:dyDescent="0.3">
      <c r="A6" s="177"/>
      <c r="B6" s="177"/>
      <c r="F6" s="856" t="s">
        <v>788</v>
      </c>
      <c r="G6" s="856"/>
      <c r="H6" s="856"/>
    </row>
    <row r="7" spans="1:9" ht="59.25" customHeight="1" x14ac:dyDescent="0.2">
      <c r="A7" s="178" t="s">
        <v>2</v>
      </c>
      <c r="B7" s="260" t="s">
        <v>3</v>
      </c>
      <c r="C7" s="262" t="s">
        <v>652</v>
      </c>
      <c r="D7" s="262" t="s">
        <v>653</v>
      </c>
      <c r="E7" s="262" t="s">
        <v>654</v>
      </c>
      <c r="F7" s="262" t="s">
        <v>655</v>
      </c>
      <c r="G7" s="296" t="s">
        <v>711</v>
      </c>
      <c r="H7" s="249" t="s">
        <v>881</v>
      </c>
    </row>
    <row r="8" spans="1:9" s="174" customFormat="1" ht="15" x14ac:dyDescent="0.25">
      <c r="A8" s="179" t="s">
        <v>266</v>
      </c>
      <c r="B8" s="179" t="s">
        <v>267</v>
      </c>
      <c r="C8" s="179" t="s">
        <v>268</v>
      </c>
      <c r="D8" s="179" t="s">
        <v>269</v>
      </c>
      <c r="E8" s="179" t="s">
        <v>270</v>
      </c>
      <c r="F8" s="179" t="s">
        <v>271</v>
      </c>
      <c r="G8" s="297" t="s">
        <v>272</v>
      </c>
      <c r="H8" s="209">
        <v>8</v>
      </c>
    </row>
    <row r="9" spans="1:9" s="174" customFormat="1" ht="20.45" customHeight="1" x14ac:dyDescent="0.25">
      <c r="A9" s="543">
        <v>1</v>
      </c>
      <c r="B9" s="45" t="s">
        <v>893</v>
      </c>
      <c r="C9" s="349">
        <v>1498</v>
      </c>
      <c r="D9" s="349">
        <v>80</v>
      </c>
      <c r="E9" s="349">
        <v>12</v>
      </c>
      <c r="F9" s="349">
        <v>2</v>
      </c>
      <c r="G9" s="423">
        <v>66</v>
      </c>
      <c r="H9" s="391" t="s">
        <v>906</v>
      </c>
      <c r="I9" s="444">
        <v>5</v>
      </c>
    </row>
    <row r="10" spans="1:9" s="174" customFormat="1" ht="20.45" customHeight="1" x14ac:dyDescent="0.25">
      <c r="A10" s="543">
        <v>2</v>
      </c>
      <c r="B10" s="45" t="s">
        <v>894</v>
      </c>
      <c r="C10" s="349">
        <v>460</v>
      </c>
      <c r="D10" s="349">
        <v>233</v>
      </c>
      <c r="E10" s="349">
        <v>2</v>
      </c>
      <c r="F10" s="349">
        <v>0</v>
      </c>
      <c r="G10" s="423">
        <v>150</v>
      </c>
      <c r="H10" s="391" t="s">
        <v>906</v>
      </c>
      <c r="I10" s="444">
        <v>0</v>
      </c>
    </row>
    <row r="11" spans="1:9" s="174" customFormat="1" ht="20.45" customHeight="1" x14ac:dyDescent="0.25">
      <c r="A11" s="543">
        <v>3</v>
      </c>
      <c r="B11" s="45" t="s">
        <v>895</v>
      </c>
      <c r="C11" s="349">
        <v>1406</v>
      </c>
      <c r="D11" s="349">
        <v>190</v>
      </c>
      <c r="E11" s="349">
        <v>25</v>
      </c>
      <c r="F11" s="349">
        <v>0</v>
      </c>
      <c r="G11" s="423">
        <v>114</v>
      </c>
      <c r="H11" s="391" t="s">
        <v>906</v>
      </c>
      <c r="I11" s="444">
        <v>1</v>
      </c>
    </row>
    <row r="12" spans="1:9" s="174" customFormat="1" ht="20.45" customHeight="1" x14ac:dyDescent="0.25">
      <c r="A12" s="543">
        <v>4</v>
      </c>
      <c r="B12" s="45" t="s">
        <v>896</v>
      </c>
      <c r="C12" s="349">
        <v>1496</v>
      </c>
      <c r="D12" s="349">
        <v>350</v>
      </c>
      <c r="E12" s="349">
        <v>45</v>
      </c>
      <c r="F12" s="349">
        <v>0</v>
      </c>
      <c r="G12" s="423">
        <v>1451</v>
      </c>
      <c r="H12" s="391" t="s">
        <v>906</v>
      </c>
      <c r="I12" s="444">
        <v>45</v>
      </c>
    </row>
    <row r="13" spans="1:9" s="392" customFormat="1" ht="20.45" customHeight="1" x14ac:dyDescent="0.25">
      <c r="A13" s="543">
        <v>5</v>
      </c>
      <c r="B13" s="45" t="s">
        <v>897</v>
      </c>
      <c r="C13" s="432">
        <v>1117</v>
      </c>
      <c r="D13" s="432">
        <v>26</v>
      </c>
      <c r="E13" s="432">
        <v>6</v>
      </c>
      <c r="F13" s="432">
        <v>8</v>
      </c>
      <c r="G13" s="433">
        <v>11</v>
      </c>
      <c r="H13" s="391" t="s">
        <v>906</v>
      </c>
      <c r="I13" s="444">
        <v>2</v>
      </c>
    </row>
    <row r="14" spans="1:9" s="174" customFormat="1" ht="20.45" customHeight="1" x14ac:dyDescent="0.25">
      <c r="A14" s="543">
        <v>6</v>
      </c>
      <c r="B14" s="45" t="s">
        <v>898</v>
      </c>
      <c r="C14" s="349">
        <v>1215</v>
      </c>
      <c r="D14" s="349">
        <v>207</v>
      </c>
      <c r="E14" s="349">
        <v>50</v>
      </c>
      <c r="F14" s="349">
        <v>0</v>
      </c>
      <c r="G14" s="423">
        <v>207</v>
      </c>
      <c r="H14" s="391" t="s">
        <v>906</v>
      </c>
      <c r="I14" s="444">
        <v>50</v>
      </c>
    </row>
    <row r="15" spans="1:9" s="174" customFormat="1" ht="20.45" customHeight="1" x14ac:dyDescent="0.25">
      <c r="A15" s="543">
        <v>7</v>
      </c>
      <c r="B15" s="45" t="s">
        <v>899</v>
      </c>
      <c r="C15" s="349">
        <v>859</v>
      </c>
      <c r="D15" s="349">
        <v>120</v>
      </c>
      <c r="E15" s="349">
        <v>24</v>
      </c>
      <c r="F15" s="349">
        <v>0</v>
      </c>
      <c r="G15" s="423">
        <v>26</v>
      </c>
      <c r="H15" s="391" t="s">
        <v>906</v>
      </c>
      <c r="I15" s="444">
        <v>0</v>
      </c>
    </row>
    <row r="16" spans="1:9" s="174" customFormat="1" ht="20.45" customHeight="1" x14ac:dyDescent="0.25">
      <c r="A16" s="658">
        <v>8</v>
      </c>
      <c r="B16" s="45" t="s">
        <v>900</v>
      </c>
      <c r="C16" s="349">
        <v>784</v>
      </c>
      <c r="D16" s="349">
        <v>548</v>
      </c>
      <c r="E16" s="349">
        <v>3</v>
      </c>
      <c r="F16" s="349">
        <v>0</v>
      </c>
      <c r="G16" s="423">
        <v>50</v>
      </c>
      <c r="H16" s="391" t="s">
        <v>906</v>
      </c>
      <c r="I16" s="444">
        <v>3</v>
      </c>
    </row>
    <row r="17" spans="1:9" ht="20.45" customHeight="1" x14ac:dyDescent="0.2">
      <c r="A17" s="658">
        <v>9</v>
      </c>
      <c r="B17" s="45" t="s">
        <v>901</v>
      </c>
      <c r="C17" s="346">
        <v>1690</v>
      </c>
      <c r="D17" s="346">
        <v>809</v>
      </c>
      <c r="E17" s="346">
        <f>10+10</f>
        <v>20</v>
      </c>
      <c r="F17" s="346">
        <v>5</v>
      </c>
      <c r="G17" s="346">
        <v>100</v>
      </c>
      <c r="H17" s="391" t="s">
        <v>906</v>
      </c>
      <c r="I17" s="531">
        <v>10</v>
      </c>
    </row>
    <row r="18" spans="1:9" ht="20.45" customHeight="1" x14ac:dyDescent="0.2">
      <c r="A18" s="658">
        <v>10</v>
      </c>
      <c r="B18" s="45" t="s">
        <v>902</v>
      </c>
      <c r="C18" s="346">
        <v>1472</v>
      </c>
      <c r="D18" s="346">
        <v>100</v>
      </c>
      <c r="E18" s="346">
        <f>11+3</f>
        <v>14</v>
      </c>
      <c r="F18" s="346">
        <v>0</v>
      </c>
      <c r="G18" s="532">
        <v>55</v>
      </c>
      <c r="H18" s="391" t="s">
        <v>906</v>
      </c>
      <c r="I18" s="531">
        <v>11</v>
      </c>
    </row>
    <row r="19" spans="1:9" ht="20.45" customHeight="1" x14ac:dyDescent="0.2">
      <c r="A19" s="658">
        <v>11</v>
      </c>
      <c r="B19" s="45" t="s">
        <v>938</v>
      </c>
      <c r="C19" s="465">
        <v>489</v>
      </c>
      <c r="D19" s="465">
        <v>0</v>
      </c>
      <c r="E19" s="465">
        <v>0</v>
      </c>
      <c r="F19" s="465">
        <v>0</v>
      </c>
      <c r="G19" s="465">
        <v>0</v>
      </c>
      <c r="H19" s="391" t="s">
        <v>906</v>
      </c>
    </row>
    <row r="20" spans="1:9" ht="20.45" customHeight="1" x14ac:dyDescent="0.2">
      <c r="A20" s="658">
        <v>12</v>
      </c>
      <c r="B20" s="45" t="s">
        <v>939</v>
      </c>
      <c r="C20" s="465">
        <v>543</v>
      </c>
      <c r="D20" s="465">
        <v>15</v>
      </c>
      <c r="E20" s="465">
        <v>0</v>
      </c>
      <c r="F20" s="465">
        <v>0</v>
      </c>
      <c r="G20" s="465">
        <v>15</v>
      </c>
      <c r="H20" s="391" t="s">
        <v>906</v>
      </c>
    </row>
    <row r="21" spans="1:9" ht="20.45" customHeight="1" x14ac:dyDescent="0.2">
      <c r="A21" s="658">
        <v>13</v>
      </c>
      <c r="B21" s="45" t="s">
        <v>940</v>
      </c>
      <c r="C21" s="465">
        <v>1227</v>
      </c>
      <c r="D21" s="465">
        <v>0</v>
      </c>
      <c r="E21" s="465">
        <v>0</v>
      </c>
      <c r="F21" s="465">
        <v>0</v>
      </c>
      <c r="G21" s="465">
        <v>0</v>
      </c>
      <c r="H21" s="391" t="s">
        <v>906</v>
      </c>
    </row>
    <row r="22" spans="1:9" ht="20.45" customHeight="1" x14ac:dyDescent="0.2">
      <c r="A22" s="658">
        <v>14</v>
      </c>
      <c r="B22" s="45" t="s">
        <v>941</v>
      </c>
      <c r="C22" s="465">
        <v>1440</v>
      </c>
      <c r="D22" s="465">
        <v>406</v>
      </c>
      <c r="E22" s="465">
        <v>0</v>
      </c>
      <c r="F22" s="465">
        <v>0</v>
      </c>
      <c r="G22" s="465">
        <v>406</v>
      </c>
      <c r="H22" s="391" t="s">
        <v>906</v>
      </c>
    </row>
    <row r="23" spans="1:9" ht="20.45" customHeight="1" x14ac:dyDescent="0.2">
      <c r="A23" s="658">
        <v>15</v>
      </c>
      <c r="B23" s="45" t="s">
        <v>942</v>
      </c>
      <c r="C23" s="465">
        <v>781</v>
      </c>
      <c r="D23" s="465">
        <v>0</v>
      </c>
      <c r="E23" s="465">
        <v>0</v>
      </c>
      <c r="F23" s="465">
        <v>0</v>
      </c>
      <c r="G23" s="465">
        <v>0</v>
      </c>
      <c r="H23" s="391" t="s">
        <v>906</v>
      </c>
    </row>
    <row r="24" spans="1:9" ht="20.45" customHeight="1" x14ac:dyDescent="0.2">
      <c r="A24" s="658">
        <v>16</v>
      </c>
      <c r="B24" s="45" t="s">
        <v>943</v>
      </c>
      <c r="C24" s="465">
        <v>811</v>
      </c>
      <c r="D24" s="465">
        <v>62</v>
      </c>
      <c r="E24" s="465">
        <v>0</v>
      </c>
      <c r="F24" s="465">
        <v>0</v>
      </c>
      <c r="G24" s="465">
        <v>62</v>
      </c>
      <c r="H24" s="391" t="s">
        <v>906</v>
      </c>
    </row>
    <row r="25" spans="1:9" ht="20.45" customHeight="1" x14ac:dyDescent="0.2">
      <c r="A25" s="658">
        <v>17</v>
      </c>
      <c r="B25" s="45" t="s">
        <v>944</v>
      </c>
      <c r="C25" s="465">
        <v>518</v>
      </c>
      <c r="D25" s="465">
        <v>131</v>
      </c>
      <c r="E25" s="465">
        <v>0</v>
      </c>
      <c r="F25" s="465">
        <v>0</v>
      </c>
      <c r="G25" s="465">
        <v>131</v>
      </c>
      <c r="H25" s="391" t="s">
        <v>906</v>
      </c>
    </row>
    <row r="26" spans="1:9" ht="20.45" customHeight="1" x14ac:dyDescent="0.2">
      <c r="A26" s="658">
        <v>18</v>
      </c>
      <c r="B26" s="45" t="s">
        <v>945</v>
      </c>
      <c r="C26" s="465">
        <v>1869</v>
      </c>
      <c r="D26" s="465">
        <v>0</v>
      </c>
      <c r="E26" s="465">
        <v>0</v>
      </c>
      <c r="F26" s="465">
        <v>0</v>
      </c>
      <c r="G26" s="465">
        <v>0</v>
      </c>
      <c r="H26" s="391" t="s">
        <v>906</v>
      </c>
    </row>
    <row r="27" spans="1:9" ht="20.45" customHeight="1" x14ac:dyDescent="0.2">
      <c r="A27" s="658">
        <v>19</v>
      </c>
      <c r="B27" s="45" t="s">
        <v>946</v>
      </c>
      <c r="C27" s="605">
        <v>766</v>
      </c>
      <c r="D27" s="605">
        <v>0</v>
      </c>
      <c r="E27" s="605">
        <v>0</v>
      </c>
      <c r="F27" s="605">
        <v>0</v>
      </c>
      <c r="G27" s="605">
        <v>0</v>
      </c>
      <c r="H27" s="391" t="s">
        <v>906</v>
      </c>
    </row>
    <row r="28" spans="1:9" ht="20.45" customHeight="1" x14ac:dyDescent="0.2">
      <c r="A28" s="658">
        <v>20</v>
      </c>
      <c r="B28" s="45" t="s">
        <v>947</v>
      </c>
      <c r="C28" s="605">
        <v>1786</v>
      </c>
      <c r="D28" s="605">
        <v>992</v>
      </c>
      <c r="E28" s="605">
        <v>0</v>
      </c>
      <c r="F28" s="605">
        <v>0</v>
      </c>
      <c r="G28" s="605">
        <v>992</v>
      </c>
      <c r="H28" s="391" t="s">
        <v>906</v>
      </c>
    </row>
    <row r="29" spans="1:9" ht="20.45" customHeight="1" x14ac:dyDescent="0.2">
      <c r="A29" s="658">
        <v>21</v>
      </c>
      <c r="B29" s="45" t="s">
        <v>948</v>
      </c>
      <c r="C29" s="605">
        <v>373</v>
      </c>
      <c r="D29" s="605">
        <v>0</v>
      </c>
      <c r="E29" s="605">
        <v>0</v>
      </c>
      <c r="F29" s="605">
        <v>0</v>
      </c>
      <c r="G29" s="605">
        <v>0</v>
      </c>
      <c r="H29" s="391" t="s">
        <v>906</v>
      </c>
    </row>
    <row r="30" spans="1:9" ht="20.45" customHeight="1" x14ac:dyDescent="0.2">
      <c r="A30" s="658">
        <v>22</v>
      </c>
      <c r="B30" s="45" t="s">
        <v>949</v>
      </c>
      <c r="C30" s="605">
        <v>521</v>
      </c>
      <c r="D30" s="605">
        <v>300</v>
      </c>
      <c r="E30" s="605">
        <v>0</v>
      </c>
      <c r="F30" s="605">
        <v>0</v>
      </c>
      <c r="G30" s="605">
        <v>300</v>
      </c>
      <c r="H30" s="391" t="s">
        <v>906</v>
      </c>
    </row>
    <row r="31" spans="1:9" ht="20.45" customHeight="1" x14ac:dyDescent="0.25">
      <c r="A31" s="25"/>
      <c r="B31" s="606" t="s">
        <v>950</v>
      </c>
      <c r="C31" s="606">
        <f>SUM(C9:C30)</f>
        <v>23121</v>
      </c>
      <c r="D31" s="659">
        <f t="shared" ref="D31:G31" si="0">SUM(D9:D30)</f>
        <v>4569</v>
      </c>
      <c r="E31" s="659">
        <f t="shared" si="0"/>
        <v>201</v>
      </c>
      <c r="F31" s="659">
        <f t="shared" si="0"/>
        <v>15</v>
      </c>
      <c r="G31" s="659">
        <f t="shared" si="0"/>
        <v>4136</v>
      </c>
      <c r="H31" s="659"/>
    </row>
    <row r="32" spans="1:9" ht="15" x14ac:dyDescent="0.25">
      <c r="A32" s="26"/>
      <c r="B32" s="12"/>
      <c r="C32" s="231"/>
      <c r="D32" s="231"/>
      <c r="E32" s="231"/>
      <c r="F32" s="231"/>
      <c r="G32" s="231"/>
      <c r="H32" s="231"/>
    </row>
    <row r="33" spans="1:13" ht="15" x14ac:dyDescent="0.25">
      <c r="A33" s="26"/>
      <c r="B33" s="12"/>
      <c r="C33" s="231"/>
      <c r="D33" s="231"/>
      <c r="E33" s="231"/>
      <c r="F33" s="231"/>
      <c r="G33" s="231"/>
      <c r="H33" s="231"/>
    </row>
    <row r="34" spans="1:13" ht="15" x14ac:dyDescent="0.25">
      <c r="A34" s="26"/>
      <c r="B34" s="12"/>
      <c r="C34" s="231"/>
      <c r="D34" s="231"/>
      <c r="E34" s="231"/>
      <c r="F34" s="231"/>
      <c r="G34" s="231"/>
      <c r="H34" s="231"/>
    </row>
    <row r="35" spans="1:13" x14ac:dyDescent="0.2">
      <c r="A35" s="180"/>
    </row>
    <row r="38" spans="1:13" ht="15" customHeight="1" x14ac:dyDescent="0.2">
      <c r="A38" s="263"/>
      <c r="B38" s="263"/>
      <c r="C38" s="263"/>
      <c r="D38" s="263"/>
      <c r="E38" s="263"/>
      <c r="F38" s="888" t="s">
        <v>12</v>
      </c>
      <c r="G38" s="888"/>
      <c r="H38" s="264"/>
      <c r="I38" s="264"/>
    </row>
    <row r="39" spans="1:13" ht="15" customHeight="1" x14ac:dyDescent="0.2">
      <c r="A39" s="263"/>
      <c r="B39" s="263"/>
      <c r="C39" s="263"/>
      <c r="D39" s="263"/>
      <c r="E39" s="263"/>
      <c r="F39" s="888" t="s">
        <v>13</v>
      </c>
      <c r="G39" s="888"/>
      <c r="H39" s="264"/>
      <c r="I39" s="264"/>
    </row>
    <row r="40" spans="1:13" ht="15" customHeight="1" x14ac:dyDescent="0.2">
      <c r="A40" s="263"/>
      <c r="B40" s="263"/>
      <c r="C40" s="263"/>
      <c r="D40" s="263"/>
      <c r="E40" s="263"/>
      <c r="F40" s="1003" t="s">
        <v>89</v>
      </c>
      <c r="G40" s="1003"/>
      <c r="H40" s="1003"/>
      <c r="I40" s="1003"/>
    </row>
    <row r="41" spans="1:13" x14ac:dyDescent="0.2">
      <c r="A41" s="263" t="s">
        <v>11</v>
      </c>
      <c r="C41" s="263"/>
      <c r="D41" s="263"/>
      <c r="E41" s="263"/>
      <c r="F41" s="1002" t="s">
        <v>86</v>
      </c>
      <c r="G41" s="1002"/>
      <c r="H41" s="263"/>
      <c r="I41" s="263"/>
    </row>
    <row r="42" spans="1:13" x14ac:dyDescent="0.2">
      <c r="A42" s="263"/>
      <c r="B42" s="263"/>
      <c r="C42" s="263"/>
      <c r="D42" s="263"/>
      <c r="E42" s="263"/>
      <c r="F42" s="263"/>
      <c r="G42" s="263"/>
      <c r="H42" s="263"/>
      <c r="I42" s="263"/>
      <c r="J42" s="263"/>
      <c r="K42" s="263"/>
      <c r="L42" s="263"/>
      <c r="M42" s="263"/>
    </row>
  </sheetData>
  <mergeCells count="8">
    <mergeCell ref="F41:G41"/>
    <mergeCell ref="A1:F1"/>
    <mergeCell ref="A2:G2"/>
    <mergeCell ref="A4:G4"/>
    <mergeCell ref="F38:G38"/>
    <mergeCell ref="F39:G39"/>
    <mergeCell ref="F40:I40"/>
    <mergeCell ref="F6:H6"/>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B18" zoomScaleSheetLayoutView="100" workbookViewId="0">
      <selection activeCell="B32" sqref="B32"/>
    </sheetView>
  </sheetViews>
  <sheetFormatPr defaultRowHeight="12.75" x14ac:dyDescent="0.2"/>
  <cols>
    <col min="1" max="1" width="8.28515625" customWidth="1"/>
    <col min="2" max="2" width="15.5703125" customWidth="1"/>
    <col min="3" max="3" width="14.7109375" customWidth="1"/>
    <col min="4" max="4" width="21" customWidth="1"/>
    <col min="5" max="5" width="15.7109375" customWidth="1"/>
    <col min="6" max="6" width="16.28515625" customWidth="1"/>
    <col min="7" max="7" width="22" customWidth="1"/>
    <col min="8" max="8" width="39.28515625" customWidth="1"/>
  </cols>
  <sheetData>
    <row r="1" spans="1:8" ht="18" x14ac:dyDescent="0.35">
      <c r="A1" s="853" t="s">
        <v>0</v>
      </c>
      <c r="B1" s="853"/>
      <c r="C1" s="853"/>
      <c r="D1" s="853"/>
      <c r="E1" s="853"/>
      <c r="F1" s="853"/>
      <c r="H1" s="174" t="s">
        <v>882</v>
      </c>
    </row>
    <row r="2" spans="1:8" ht="21" x14ac:dyDescent="0.35">
      <c r="A2" s="854" t="s">
        <v>709</v>
      </c>
      <c r="B2" s="854"/>
      <c r="C2" s="854"/>
      <c r="D2" s="854"/>
      <c r="E2" s="854"/>
      <c r="F2" s="854"/>
      <c r="G2" s="854"/>
    </row>
    <row r="3" spans="1:8" ht="15" x14ac:dyDescent="0.3">
      <c r="A3" s="176"/>
      <c r="B3" s="176"/>
    </row>
    <row r="4" spans="1:8" ht="18" customHeight="1" x14ac:dyDescent="0.35">
      <c r="A4" s="855" t="s">
        <v>883</v>
      </c>
      <c r="B4" s="855"/>
      <c r="C4" s="855"/>
      <c r="D4" s="855"/>
      <c r="E4" s="855"/>
      <c r="F4" s="855"/>
      <c r="G4" s="855"/>
    </row>
    <row r="5" spans="1:8" ht="15" x14ac:dyDescent="0.3">
      <c r="A5" s="177" t="s">
        <v>259</v>
      </c>
      <c r="B5" s="177"/>
    </row>
    <row r="6" spans="1:8" ht="15" x14ac:dyDescent="0.3">
      <c r="A6" s="177"/>
      <c r="B6" s="177"/>
      <c r="F6" s="856" t="s">
        <v>788</v>
      </c>
      <c r="G6" s="856"/>
      <c r="H6" s="856"/>
    </row>
    <row r="7" spans="1:8" ht="59.25" customHeight="1" x14ac:dyDescent="0.2">
      <c r="A7" s="260" t="s">
        <v>2</v>
      </c>
      <c r="B7" s="260" t="s">
        <v>3</v>
      </c>
      <c r="C7" s="262" t="s">
        <v>884</v>
      </c>
      <c r="D7" s="262" t="s">
        <v>885</v>
      </c>
      <c r="E7" s="262" t="s">
        <v>886</v>
      </c>
      <c r="F7" s="262" t="s">
        <v>887</v>
      </c>
      <c r="G7" s="296" t="s">
        <v>888</v>
      </c>
      <c r="H7" s="249" t="s">
        <v>889</v>
      </c>
    </row>
    <row r="8" spans="1:8" s="174" customFormat="1" ht="15" x14ac:dyDescent="0.25">
      <c r="A8" s="179" t="s">
        <v>266</v>
      </c>
      <c r="B8" s="179" t="s">
        <v>267</v>
      </c>
      <c r="C8" s="179" t="s">
        <v>268</v>
      </c>
      <c r="D8" s="179" t="s">
        <v>269</v>
      </c>
      <c r="E8" s="179" t="s">
        <v>270</v>
      </c>
      <c r="F8" s="179" t="s">
        <v>271</v>
      </c>
      <c r="G8" s="297" t="s">
        <v>272</v>
      </c>
      <c r="H8" s="209">
        <v>8</v>
      </c>
    </row>
    <row r="9" spans="1:8" s="174" customFormat="1" ht="19.149999999999999" customHeight="1" x14ac:dyDescent="0.25">
      <c r="A9" s="543">
        <v>1</v>
      </c>
      <c r="B9" s="45" t="s">
        <v>893</v>
      </c>
      <c r="C9" s="349">
        <v>1896</v>
      </c>
      <c r="D9" s="349">
        <v>175</v>
      </c>
      <c r="E9" s="349">
        <v>22</v>
      </c>
      <c r="F9" s="51" t="s">
        <v>907</v>
      </c>
      <c r="G9" s="423"/>
      <c r="H9" s="1004" t="s">
        <v>908</v>
      </c>
    </row>
    <row r="10" spans="1:8" s="174" customFormat="1" ht="19.149999999999999" customHeight="1" x14ac:dyDescent="0.25">
      <c r="A10" s="543">
        <v>2</v>
      </c>
      <c r="B10" s="45" t="s">
        <v>894</v>
      </c>
      <c r="C10" s="349">
        <v>656</v>
      </c>
      <c r="D10" s="349">
        <v>125</v>
      </c>
      <c r="E10" s="349">
        <v>18</v>
      </c>
      <c r="F10" s="51" t="s">
        <v>907</v>
      </c>
      <c r="G10" s="423"/>
      <c r="H10" s="1005"/>
    </row>
    <row r="11" spans="1:8" s="174" customFormat="1" ht="19.149999999999999" customHeight="1" x14ac:dyDescent="0.25">
      <c r="A11" s="543">
        <v>3</v>
      </c>
      <c r="B11" s="45" t="s">
        <v>895</v>
      </c>
      <c r="C11" s="349">
        <v>2017</v>
      </c>
      <c r="D11" s="349">
        <v>115</v>
      </c>
      <c r="E11" s="349">
        <v>20</v>
      </c>
      <c r="F11" s="51" t="s">
        <v>907</v>
      </c>
      <c r="G11" s="423"/>
      <c r="H11" s="1005"/>
    </row>
    <row r="12" spans="1:8" s="174" customFormat="1" ht="19.149999999999999" customHeight="1" x14ac:dyDescent="0.25">
      <c r="A12" s="543">
        <v>4</v>
      </c>
      <c r="B12" s="45" t="s">
        <v>896</v>
      </c>
      <c r="C12" s="349">
        <v>1910</v>
      </c>
      <c r="D12" s="349">
        <v>345</v>
      </c>
      <c r="E12" s="349">
        <v>19</v>
      </c>
      <c r="F12" s="51" t="s">
        <v>907</v>
      </c>
      <c r="G12" s="423"/>
      <c r="H12" s="1005"/>
    </row>
    <row r="13" spans="1:8" s="174" customFormat="1" ht="19.149999999999999" customHeight="1" x14ac:dyDescent="0.25">
      <c r="A13" s="543">
        <v>5</v>
      </c>
      <c r="B13" s="45" t="s">
        <v>897</v>
      </c>
      <c r="C13" s="349">
        <v>1271</v>
      </c>
      <c r="D13" s="349">
        <v>38</v>
      </c>
      <c r="E13" s="349">
        <v>16</v>
      </c>
      <c r="F13" s="51" t="s">
        <v>907</v>
      </c>
      <c r="G13" s="423"/>
      <c r="H13" s="1005"/>
    </row>
    <row r="14" spans="1:8" s="174" customFormat="1" ht="19.149999999999999" customHeight="1" x14ac:dyDescent="0.25">
      <c r="A14" s="658">
        <v>6</v>
      </c>
      <c r="B14" s="45" t="s">
        <v>898</v>
      </c>
      <c r="C14" s="349">
        <v>2010</v>
      </c>
      <c r="D14" s="349">
        <v>95</v>
      </c>
      <c r="E14" s="349">
        <v>13</v>
      </c>
      <c r="F14" s="51" t="s">
        <v>907</v>
      </c>
      <c r="G14" s="423"/>
      <c r="H14" s="1005"/>
    </row>
    <row r="15" spans="1:8" s="174" customFormat="1" ht="19.149999999999999" customHeight="1" x14ac:dyDescent="0.25">
      <c r="A15" s="658">
        <v>7</v>
      </c>
      <c r="B15" s="45" t="s">
        <v>899</v>
      </c>
      <c r="C15" s="349">
        <v>1412</v>
      </c>
      <c r="D15" s="349">
        <v>170</v>
      </c>
      <c r="E15" s="349">
        <v>17</v>
      </c>
      <c r="F15" s="51" t="s">
        <v>907</v>
      </c>
      <c r="G15" s="423"/>
      <c r="H15" s="1005"/>
    </row>
    <row r="16" spans="1:8" s="174" customFormat="1" ht="19.149999999999999" customHeight="1" x14ac:dyDescent="0.25">
      <c r="A16" s="658">
        <v>8</v>
      </c>
      <c r="B16" s="45" t="s">
        <v>900</v>
      </c>
      <c r="C16" s="349">
        <v>1043</v>
      </c>
      <c r="D16" s="349">
        <v>70</v>
      </c>
      <c r="E16" s="349">
        <v>18</v>
      </c>
      <c r="F16" s="51" t="s">
        <v>907</v>
      </c>
      <c r="G16" s="424"/>
      <c r="H16" s="1005"/>
    </row>
    <row r="17" spans="1:8" ht="19.149999999999999" customHeight="1" x14ac:dyDescent="0.2">
      <c r="A17" s="658">
        <v>9</v>
      </c>
      <c r="B17" s="45" t="s">
        <v>901</v>
      </c>
      <c r="C17" s="346">
        <v>1898</v>
      </c>
      <c r="D17" s="346">
        <v>250</v>
      </c>
      <c r="E17" s="346">
        <v>14</v>
      </c>
      <c r="F17" s="51" t="s">
        <v>907</v>
      </c>
      <c r="G17" s="356"/>
      <c r="H17" s="1005"/>
    </row>
    <row r="18" spans="1:8" ht="19.149999999999999" customHeight="1" x14ac:dyDescent="0.2">
      <c r="A18" s="658">
        <v>10</v>
      </c>
      <c r="B18" s="45" t="s">
        <v>902</v>
      </c>
      <c r="C18" s="346">
        <v>2400</v>
      </c>
      <c r="D18" s="346">
        <v>145</v>
      </c>
      <c r="E18" s="346">
        <v>17</v>
      </c>
      <c r="F18" s="51" t="s">
        <v>907</v>
      </c>
      <c r="G18" s="373"/>
      <c r="H18" s="1006"/>
    </row>
    <row r="19" spans="1:8" ht="19.149999999999999" customHeight="1" x14ac:dyDescent="0.25">
      <c r="A19" s="658">
        <v>11</v>
      </c>
      <c r="B19" s="45" t="s">
        <v>938</v>
      </c>
      <c r="C19" s="508">
        <v>565</v>
      </c>
      <c r="D19" s="467">
        <v>0</v>
      </c>
      <c r="E19" s="467">
        <v>0</v>
      </c>
      <c r="F19" s="51" t="s">
        <v>907</v>
      </c>
      <c r="G19" s="467"/>
      <c r="H19" s="1007" t="s">
        <v>969</v>
      </c>
    </row>
    <row r="20" spans="1:8" ht="19.149999999999999" customHeight="1" x14ac:dyDescent="0.25">
      <c r="A20" s="658">
        <v>12</v>
      </c>
      <c r="B20" s="45" t="s">
        <v>939</v>
      </c>
      <c r="C20" s="508">
        <v>762</v>
      </c>
      <c r="D20" s="467">
        <v>5</v>
      </c>
      <c r="E20" s="467">
        <v>0</v>
      </c>
      <c r="F20" s="51" t="s">
        <v>907</v>
      </c>
      <c r="G20" s="467"/>
      <c r="H20" s="1008"/>
    </row>
    <row r="21" spans="1:8" ht="19.149999999999999" customHeight="1" x14ac:dyDescent="0.25">
      <c r="A21" s="658">
        <v>13</v>
      </c>
      <c r="B21" s="45" t="s">
        <v>940</v>
      </c>
      <c r="C21" s="508">
        <v>1527</v>
      </c>
      <c r="D21" s="467">
        <v>0</v>
      </c>
      <c r="E21" s="467">
        <v>0</v>
      </c>
      <c r="F21" s="51" t="s">
        <v>907</v>
      </c>
      <c r="G21" s="467"/>
      <c r="H21" s="1008"/>
    </row>
    <row r="22" spans="1:8" ht="19.149999999999999" customHeight="1" x14ac:dyDescent="0.25">
      <c r="A22" s="658">
        <v>14</v>
      </c>
      <c r="B22" s="45" t="s">
        <v>941</v>
      </c>
      <c r="C22" s="508">
        <v>2072</v>
      </c>
      <c r="D22" s="467">
        <v>151</v>
      </c>
      <c r="E22" s="467">
        <v>5</v>
      </c>
      <c r="F22" s="51" t="s">
        <v>907</v>
      </c>
      <c r="G22" s="467"/>
      <c r="H22" s="1008"/>
    </row>
    <row r="23" spans="1:8" ht="19.149999999999999" customHeight="1" x14ac:dyDescent="0.25">
      <c r="A23" s="658">
        <v>15</v>
      </c>
      <c r="B23" s="45" t="s">
        <v>942</v>
      </c>
      <c r="C23" s="508">
        <v>1000</v>
      </c>
      <c r="D23" s="467">
        <v>52</v>
      </c>
      <c r="E23" s="467">
        <v>5</v>
      </c>
      <c r="F23" s="51" t="s">
        <v>907</v>
      </c>
      <c r="G23" s="467"/>
      <c r="H23" s="1008"/>
    </row>
    <row r="24" spans="1:8" ht="19.149999999999999" customHeight="1" x14ac:dyDescent="0.25">
      <c r="A24" s="658">
        <v>16</v>
      </c>
      <c r="B24" s="45" t="s">
        <v>943</v>
      </c>
      <c r="C24" s="508">
        <v>1055</v>
      </c>
      <c r="D24" s="467">
        <v>0</v>
      </c>
      <c r="E24" s="467">
        <v>0</v>
      </c>
      <c r="F24" s="51" t="s">
        <v>907</v>
      </c>
      <c r="G24" s="467"/>
      <c r="H24" s="1008"/>
    </row>
    <row r="25" spans="1:8" ht="19.149999999999999" customHeight="1" x14ac:dyDescent="0.25">
      <c r="A25" s="658">
        <v>17</v>
      </c>
      <c r="B25" s="45" t="s">
        <v>944</v>
      </c>
      <c r="C25" s="508">
        <v>601</v>
      </c>
      <c r="D25" s="467">
        <v>5</v>
      </c>
      <c r="E25" s="467">
        <v>5</v>
      </c>
      <c r="F25" s="51" t="s">
        <v>907</v>
      </c>
      <c r="G25" s="467"/>
      <c r="H25" s="1008"/>
    </row>
    <row r="26" spans="1:8" ht="19.149999999999999" customHeight="1" x14ac:dyDescent="0.25">
      <c r="A26" s="658">
        <v>18</v>
      </c>
      <c r="B26" s="45" t="s">
        <v>945</v>
      </c>
      <c r="C26" s="508">
        <v>2330</v>
      </c>
      <c r="D26" s="467">
        <v>0</v>
      </c>
      <c r="E26" s="467">
        <v>0</v>
      </c>
      <c r="F26" s="51" t="s">
        <v>907</v>
      </c>
      <c r="G26" s="467"/>
      <c r="H26" s="1008"/>
    </row>
    <row r="27" spans="1:8" ht="19.149999999999999" customHeight="1" x14ac:dyDescent="0.25">
      <c r="A27" s="658">
        <v>19</v>
      </c>
      <c r="B27" s="45" t="s">
        <v>946</v>
      </c>
      <c r="C27" s="508">
        <v>1047</v>
      </c>
      <c r="D27" s="467">
        <v>0</v>
      </c>
      <c r="E27" s="467">
        <v>0</v>
      </c>
      <c r="F27" s="51" t="s">
        <v>907</v>
      </c>
      <c r="G27" s="467"/>
      <c r="H27" s="1008"/>
    </row>
    <row r="28" spans="1:8" ht="19.149999999999999" customHeight="1" x14ac:dyDescent="0.25">
      <c r="A28" s="658">
        <v>20</v>
      </c>
      <c r="B28" s="45" t="s">
        <v>947</v>
      </c>
      <c r="C28" s="508">
        <v>2800</v>
      </c>
      <c r="D28" s="467">
        <v>1050</v>
      </c>
      <c r="E28" s="467">
        <v>7</v>
      </c>
      <c r="F28" s="51" t="s">
        <v>907</v>
      </c>
      <c r="G28" s="467"/>
      <c r="H28" s="1008"/>
    </row>
    <row r="29" spans="1:8" ht="19.149999999999999" customHeight="1" x14ac:dyDescent="0.25">
      <c r="A29" s="658">
        <v>21</v>
      </c>
      <c r="B29" s="45" t="s">
        <v>948</v>
      </c>
      <c r="C29" s="508">
        <v>309</v>
      </c>
      <c r="D29" s="467">
        <v>0</v>
      </c>
      <c r="E29" s="467">
        <v>0</v>
      </c>
      <c r="F29" s="51" t="s">
        <v>907</v>
      </c>
      <c r="G29" s="467"/>
      <c r="H29" s="1008"/>
    </row>
    <row r="30" spans="1:8" ht="19.149999999999999" customHeight="1" x14ac:dyDescent="0.25">
      <c r="A30" s="658">
        <v>22</v>
      </c>
      <c r="B30" s="45" t="s">
        <v>949</v>
      </c>
      <c r="C30" s="508">
        <v>555</v>
      </c>
      <c r="D30" s="467">
        <v>0</v>
      </c>
      <c r="E30" s="467">
        <v>0</v>
      </c>
      <c r="F30" s="51" t="s">
        <v>907</v>
      </c>
      <c r="G30" s="467"/>
      <c r="H30" s="1009"/>
    </row>
    <row r="31" spans="1:8" ht="19.149999999999999" customHeight="1" x14ac:dyDescent="0.25">
      <c r="A31" s="25"/>
      <c r="B31" s="547" t="s">
        <v>950</v>
      </c>
      <c r="C31" s="467">
        <f>SUM(C9:C30)</f>
        <v>31136</v>
      </c>
      <c r="D31" s="659">
        <f t="shared" ref="D31:E31" si="0">SUM(D9:D30)</f>
        <v>2791</v>
      </c>
      <c r="E31" s="659">
        <f t="shared" si="0"/>
        <v>196</v>
      </c>
      <c r="F31" s="690" t="s">
        <v>907</v>
      </c>
      <c r="G31" s="467"/>
      <c r="H31" s="467"/>
    </row>
    <row r="32" spans="1:8" ht="15" x14ac:dyDescent="0.25">
      <c r="A32" s="26"/>
      <c r="B32" s="345"/>
      <c r="C32" s="231"/>
      <c r="D32" s="231"/>
      <c r="E32" s="231"/>
      <c r="F32" s="231"/>
      <c r="G32" s="231"/>
      <c r="H32" s="231"/>
    </row>
    <row r="33" spans="1:13" x14ac:dyDescent="0.2">
      <c r="A33" s="180"/>
    </row>
    <row r="36" spans="1:13" ht="15" customHeight="1" x14ac:dyDescent="0.2">
      <c r="A36" s="263"/>
      <c r="B36" s="263"/>
      <c r="C36" s="263"/>
      <c r="D36" s="263"/>
      <c r="E36" s="263"/>
      <c r="F36" s="888" t="s">
        <v>12</v>
      </c>
      <c r="G36" s="888"/>
      <c r="H36" s="264"/>
      <c r="I36" s="264"/>
    </row>
    <row r="37" spans="1:13" ht="15" customHeight="1" x14ac:dyDescent="0.2">
      <c r="A37" s="263"/>
      <c r="B37" s="263"/>
      <c r="C37" s="263"/>
      <c r="D37" s="263"/>
      <c r="E37" s="263"/>
      <c r="F37" s="888" t="s">
        <v>13</v>
      </c>
      <c r="G37" s="888"/>
      <c r="H37" s="264"/>
      <c r="I37" s="264"/>
    </row>
    <row r="38" spans="1:13" ht="15" customHeight="1" x14ac:dyDescent="0.2">
      <c r="A38" s="263"/>
      <c r="B38" s="263"/>
      <c r="C38" s="263"/>
      <c r="D38" s="263"/>
      <c r="E38" s="263"/>
      <c r="F38" s="1003" t="s">
        <v>89</v>
      </c>
      <c r="G38" s="1003"/>
      <c r="H38" s="1003"/>
      <c r="I38" s="1003"/>
    </row>
    <row r="39" spans="1:13" x14ac:dyDescent="0.2">
      <c r="A39" s="263" t="s">
        <v>11</v>
      </c>
      <c r="C39" s="263"/>
      <c r="D39" s="263"/>
      <c r="E39" s="263"/>
      <c r="F39" s="1002" t="s">
        <v>86</v>
      </c>
      <c r="G39" s="1002"/>
      <c r="H39" s="263"/>
      <c r="I39" s="263"/>
    </row>
    <row r="40" spans="1:13" x14ac:dyDescent="0.2">
      <c r="A40" s="263"/>
      <c r="B40" s="263"/>
      <c r="C40" s="263"/>
      <c r="D40" s="263"/>
      <c r="E40" s="263"/>
      <c r="F40" s="263"/>
      <c r="G40" s="263"/>
      <c r="H40" s="263"/>
      <c r="I40" s="263"/>
      <c r="J40" s="263"/>
      <c r="K40" s="263"/>
      <c r="L40" s="263"/>
      <c r="M40" s="263"/>
    </row>
  </sheetData>
  <mergeCells count="10">
    <mergeCell ref="F38:I38"/>
    <mergeCell ref="F39:G39"/>
    <mergeCell ref="A1:F1"/>
    <mergeCell ref="A2:G2"/>
    <mergeCell ref="A4:G4"/>
    <mergeCell ref="F6:H6"/>
    <mergeCell ref="F36:G36"/>
    <mergeCell ref="F37:G37"/>
    <mergeCell ref="H9:H18"/>
    <mergeCell ref="H19:H30"/>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
  <sheetViews>
    <sheetView view="pageBreakPreview" topLeftCell="C13" zoomScale="90" zoomScaleSheetLayoutView="90" workbookViewId="0">
      <selection activeCell="I25" sqref="I25"/>
    </sheetView>
  </sheetViews>
  <sheetFormatPr defaultRowHeight="12.75" x14ac:dyDescent="0.2"/>
  <cols>
    <col min="1" max="1" width="10.28515625" customWidth="1"/>
    <col min="2" max="2" width="12"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861"/>
      <c r="E1" s="861"/>
      <c r="H1" s="38"/>
      <c r="I1" s="864" t="s">
        <v>70</v>
      </c>
      <c r="J1" s="864"/>
    </row>
    <row r="2" spans="1:19" ht="15" x14ac:dyDescent="0.2">
      <c r="A2" s="874" t="s">
        <v>0</v>
      </c>
      <c r="B2" s="874"/>
      <c r="C2" s="874"/>
      <c r="D2" s="874"/>
      <c r="E2" s="874"/>
      <c r="F2" s="874"/>
      <c r="G2" s="874"/>
      <c r="H2" s="874"/>
      <c r="I2" s="874"/>
      <c r="J2" s="874"/>
    </row>
    <row r="3" spans="1:19" ht="20.25" x14ac:dyDescent="0.3">
      <c r="A3" s="863" t="s">
        <v>709</v>
      </c>
      <c r="B3" s="863"/>
      <c r="C3" s="863"/>
      <c r="D3" s="863"/>
      <c r="E3" s="863"/>
      <c r="F3" s="863"/>
      <c r="G3" s="863"/>
      <c r="H3" s="863"/>
      <c r="I3" s="863"/>
      <c r="J3" s="863"/>
    </row>
    <row r="4" spans="1:19" ht="10.5" customHeight="1" x14ac:dyDescent="0.2"/>
    <row r="5" spans="1:19" s="15" customFormat="1" ht="24.75" customHeight="1" x14ac:dyDescent="0.25">
      <c r="A5" s="1010" t="s">
        <v>441</v>
      </c>
      <c r="B5" s="1010"/>
      <c r="C5" s="1010"/>
      <c r="D5" s="1010"/>
      <c r="E5" s="1010"/>
      <c r="F5" s="1010"/>
      <c r="G5" s="1010"/>
      <c r="H5" s="1010"/>
      <c r="I5" s="1010"/>
      <c r="J5" s="1010"/>
      <c r="K5" s="1010"/>
    </row>
    <row r="6" spans="1:19" s="15" customFormat="1" ht="15.75" customHeight="1" x14ac:dyDescent="0.25">
      <c r="A6" s="41"/>
      <c r="B6" s="41"/>
      <c r="C6" s="41"/>
      <c r="D6" s="41"/>
      <c r="E6" s="41"/>
      <c r="F6" s="41"/>
      <c r="G6" s="41"/>
      <c r="H6" s="41"/>
      <c r="I6" s="41"/>
      <c r="J6" s="41"/>
    </row>
    <row r="7" spans="1:19" s="15" customFormat="1" x14ac:dyDescent="0.2">
      <c r="A7" s="858" t="s">
        <v>165</v>
      </c>
      <c r="B7" s="858"/>
      <c r="E7" s="949"/>
      <c r="F7" s="949"/>
      <c r="G7" s="949"/>
      <c r="H7" s="949"/>
      <c r="I7" s="949" t="s">
        <v>790</v>
      </c>
      <c r="J7" s="949"/>
      <c r="K7" s="949"/>
    </row>
    <row r="8" spans="1:19" s="13" customFormat="1" ht="15.75" hidden="1" x14ac:dyDescent="0.25">
      <c r="C8" s="874" t="s">
        <v>15</v>
      </c>
      <c r="D8" s="874"/>
      <c r="E8" s="874"/>
      <c r="F8" s="874"/>
      <c r="G8" s="874"/>
      <c r="H8" s="874"/>
      <c r="I8" s="874"/>
      <c r="J8" s="874"/>
    </row>
    <row r="9" spans="1:19" ht="24" customHeight="1" x14ac:dyDescent="0.2">
      <c r="A9" s="859" t="s">
        <v>25</v>
      </c>
      <c r="B9" s="859" t="s">
        <v>60</v>
      </c>
      <c r="C9" s="905" t="s">
        <v>467</v>
      </c>
      <c r="D9" s="945"/>
      <c r="E9" s="905" t="s">
        <v>40</v>
      </c>
      <c r="F9" s="945"/>
      <c r="G9" s="905" t="s">
        <v>41</v>
      </c>
      <c r="H9" s="945"/>
      <c r="I9" s="873" t="s">
        <v>109</v>
      </c>
      <c r="J9" s="873"/>
      <c r="K9" s="859" t="s">
        <v>519</v>
      </c>
      <c r="R9" s="9"/>
      <c r="S9" s="12"/>
    </row>
    <row r="10" spans="1:19" s="14" customFormat="1" ht="42.6" customHeight="1" x14ac:dyDescent="0.2">
      <c r="A10" s="860"/>
      <c r="B10" s="860"/>
      <c r="C10" s="5" t="s">
        <v>42</v>
      </c>
      <c r="D10" s="5" t="s">
        <v>108</v>
      </c>
      <c r="E10" s="5" t="s">
        <v>42</v>
      </c>
      <c r="F10" s="5" t="s">
        <v>108</v>
      </c>
      <c r="G10" s="5" t="s">
        <v>42</v>
      </c>
      <c r="H10" s="5" t="s">
        <v>108</v>
      </c>
      <c r="I10" s="5" t="s">
        <v>138</v>
      </c>
      <c r="J10" s="5" t="s">
        <v>139</v>
      </c>
      <c r="K10" s="860"/>
    </row>
    <row r="11" spans="1:19" x14ac:dyDescent="0.2">
      <c r="A11" s="133">
        <v>1</v>
      </c>
      <c r="B11" s="133">
        <v>2</v>
      </c>
      <c r="C11" s="133">
        <v>3</v>
      </c>
      <c r="D11" s="133">
        <v>4</v>
      </c>
      <c r="E11" s="133">
        <v>5</v>
      </c>
      <c r="F11" s="133">
        <v>6</v>
      </c>
      <c r="G11" s="133">
        <v>7</v>
      </c>
      <c r="H11" s="133">
        <v>8</v>
      </c>
      <c r="I11" s="133">
        <v>9</v>
      </c>
      <c r="J11" s="133">
        <v>10</v>
      </c>
      <c r="K11" s="3">
        <v>11</v>
      </c>
    </row>
    <row r="12" spans="1:19" ht="23.45" customHeight="1" x14ac:dyDescent="0.2">
      <c r="A12" s="633">
        <v>1</v>
      </c>
      <c r="B12" s="633" t="s">
        <v>379</v>
      </c>
      <c r="C12" s="633">
        <v>5087</v>
      </c>
      <c r="D12" s="454">
        <v>3052.2</v>
      </c>
      <c r="E12" s="633">
        <v>0</v>
      </c>
      <c r="F12" s="454">
        <v>0</v>
      </c>
      <c r="G12" s="633">
        <v>0</v>
      </c>
      <c r="H12" s="454">
        <v>0</v>
      </c>
      <c r="I12" s="633">
        <v>5087</v>
      </c>
      <c r="J12" s="454">
        <v>3052.2</v>
      </c>
      <c r="K12" s="633">
        <v>0</v>
      </c>
    </row>
    <row r="13" spans="1:19" ht="23.45" customHeight="1" x14ac:dyDescent="0.2">
      <c r="A13" s="633">
        <v>2</v>
      </c>
      <c r="B13" s="633" t="s">
        <v>380</v>
      </c>
      <c r="C13" s="633">
        <v>728</v>
      </c>
      <c r="D13" s="454">
        <v>436.8</v>
      </c>
      <c r="E13" s="633">
        <v>0</v>
      </c>
      <c r="F13" s="454">
        <v>0</v>
      </c>
      <c r="G13" s="633">
        <v>0</v>
      </c>
      <c r="H13" s="454">
        <v>0</v>
      </c>
      <c r="I13" s="633">
        <v>728</v>
      </c>
      <c r="J13" s="454">
        <v>436.8</v>
      </c>
      <c r="K13" s="633">
        <v>0</v>
      </c>
    </row>
    <row r="14" spans="1:19" ht="23.45" customHeight="1" x14ac:dyDescent="0.2">
      <c r="A14" s="633">
        <v>3</v>
      </c>
      <c r="B14" s="633" t="s">
        <v>381</v>
      </c>
      <c r="C14" s="633">
        <v>0</v>
      </c>
      <c r="D14" s="454">
        <v>0</v>
      </c>
      <c r="E14" s="633">
        <v>5039</v>
      </c>
      <c r="F14" s="454">
        <v>2996.82</v>
      </c>
      <c r="G14" s="633">
        <v>0</v>
      </c>
      <c r="H14" s="454">
        <v>0</v>
      </c>
      <c r="I14" s="633">
        <v>-5039</v>
      </c>
      <c r="J14" s="454">
        <v>-2996.82</v>
      </c>
      <c r="K14" s="633">
        <v>1879</v>
      </c>
    </row>
    <row r="15" spans="1:19" ht="23.45" customHeight="1" x14ac:dyDescent="0.2">
      <c r="A15" s="633">
        <v>4</v>
      </c>
      <c r="B15" s="633" t="s">
        <v>382</v>
      </c>
      <c r="C15" s="633">
        <v>0</v>
      </c>
      <c r="D15" s="454">
        <v>0</v>
      </c>
      <c r="E15" s="633">
        <v>0</v>
      </c>
      <c r="F15" s="454">
        <v>0</v>
      </c>
      <c r="G15" s="633">
        <v>0</v>
      </c>
      <c r="H15" s="454">
        <v>0</v>
      </c>
      <c r="I15" s="633">
        <v>0</v>
      </c>
      <c r="J15" s="454">
        <v>0</v>
      </c>
      <c r="K15" s="633">
        <v>2484</v>
      </c>
    </row>
    <row r="16" spans="1:19" ht="23.45" customHeight="1" x14ac:dyDescent="0.2">
      <c r="A16" s="633">
        <v>5</v>
      </c>
      <c r="B16" s="633" t="s">
        <v>383</v>
      </c>
      <c r="C16" s="633">
        <v>0</v>
      </c>
      <c r="D16" s="454">
        <v>0</v>
      </c>
      <c r="E16" s="633">
        <v>0</v>
      </c>
      <c r="F16" s="454">
        <v>0</v>
      </c>
      <c r="G16" s="633">
        <v>0</v>
      </c>
      <c r="H16" s="454">
        <v>0</v>
      </c>
      <c r="I16" s="633">
        <v>0</v>
      </c>
      <c r="J16" s="454">
        <v>0</v>
      </c>
      <c r="K16" s="633">
        <v>1623</v>
      </c>
    </row>
    <row r="17" spans="1:16" ht="23.45" customHeight="1" x14ac:dyDescent="0.2">
      <c r="A17" s="633">
        <v>6</v>
      </c>
      <c r="B17" s="633" t="s">
        <v>384</v>
      </c>
      <c r="C17" s="633">
        <v>0</v>
      </c>
      <c r="D17" s="454">
        <v>0</v>
      </c>
      <c r="E17" s="633">
        <v>0</v>
      </c>
      <c r="F17" s="454">
        <v>0</v>
      </c>
      <c r="G17" s="633">
        <v>0</v>
      </c>
      <c r="H17" s="454">
        <v>0</v>
      </c>
      <c r="I17" s="633">
        <v>0</v>
      </c>
      <c r="J17" s="454">
        <v>0</v>
      </c>
      <c r="K17" s="633">
        <v>653</v>
      </c>
    </row>
    <row r="18" spans="1:16" ht="23.45" customHeight="1" x14ac:dyDescent="0.2">
      <c r="A18" s="633">
        <v>7</v>
      </c>
      <c r="B18" s="633" t="s">
        <v>385</v>
      </c>
      <c r="C18" s="633">
        <v>6000</v>
      </c>
      <c r="D18" s="454">
        <v>4904.63</v>
      </c>
      <c r="E18" s="633">
        <v>2079</v>
      </c>
      <c r="F18" s="454">
        <v>1581.48</v>
      </c>
      <c r="G18" s="633">
        <v>0</v>
      </c>
      <c r="H18" s="454">
        <v>0</v>
      </c>
      <c r="I18" s="633">
        <v>3921</v>
      </c>
      <c r="J18" s="454">
        <v>3323.15</v>
      </c>
      <c r="K18" s="633">
        <v>0</v>
      </c>
    </row>
    <row r="19" spans="1:16" s="12" customFormat="1" ht="23.45" customHeight="1" x14ac:dyDescent="0.2">
      <c r="A19" s="633">
        <v>8</v>
      </c>
      <c r="B19" s="633" t="s">
        <v>256</v>
      </c>
      <c r="C19" s="633">
        <v>0</v>
      </c>
      <c r="D19" s="454">
        <v>0</v>
      </c>
      <c r="E19" s="633">
        <v>0</v>
      </c>
      <c r="F19" s="454">
        <v>0</v>
      </c>
      <c r="G19" s="633">
        <v>0</v>
      </c>
      <c r="H19" s="454">
        <v>0</v>
      </c>
      <c r="I19" s="633">
        <v>0</v>
      </c>
      <c r="J19" s="454">
        <v>0</v>
      </c>
      <c r="K19" s="633">
        <v>0</v>
      </c>
    </row>
    <row r="20" spans="1:16" s="12" customFormat="1" ht="23.45" customHeight="1" x14ac:dyDescent="0.2">
      <c r="A20" s="633">
        <v>9</v>
      </c>
      <c r="B20" s="633" t="s">
        <v>360</v>
      </c>
      <c r="C20" s="633">
        <v>0</v>
      </c>
      <c r="D20" s="454">
        <v>0</v>
      </c>
      <c r="E20" s="633">
        <v>0</v>
      </c>
      <c r="F20" s="454">
        <v>0</v>
      </c>
      <c r="G20" s="633">
        <v>0</v>
      </c>
      <c r="H20" s="454">
        <v>0</v>
      </c>
      <c r="I20" s="633">
        <v>0</v>
      </c>
      <c r="J20" s="454">
        <v>0</v>
      </c>
      <c r="K20" s="633">
        <v>0</v>
      </c>
    </row>
    <row r="21" spans="1:16" s="12" customFormat="1" ht="23.45" customHeight="1" x14ac:dyDescent="0.2">
      <c r="A21" s="633">
        <v>10</v>
      </c>
      <c r="B21" s="633" t="s">
        <v>518</v>
      </c>
      <c r="C21" s="633">
        <v>0</v>
      </c>
      <c r="D21" s="454">
        <v>0</v>
      </c>
      <c r="E21" s="633">
        <v>0</v>
      </c>
      <c r="F21" s="454">
        <v>0</v>
      </c>
      <c r="G21" s="633">
        <v>0</v>
      </c>
      <c r="H21" s="454">
        <v>0</v>
      </c>
      <c r="I21" s="633">
        <v>0</v>
      </c>
      <c r="J21" s="454">
        <v>0</v>
      </c>
      <c r="K21" s="633">
        <v>0</v>
      </c>
    </row>
    <row r="22" spans="1:16" s="12" customFormat="1" ht="23.45" customHeight="1" x14ac:dyDescent="0.2">
      <c r="A22" s="633">
        <v>11</v>
      </c>
      <c r="B22" s="633" t="s">
        <v>479</v>
      </c>
      <c r="C22" s="633">
        <v>0</v>
      </c>
      <c r="D22" s="454">
        <v>0</v>
      </c>
      <c r="E22" s="633">
        <v>0</v>
      </c>
      <c r="F22" s="454">
        <v>0</v>
      </c>
      <c r="G22" s="633">
        <v>0</v>
      </c>
      <c r="H22" s="454">
        <v>0</v>
      </c>
      <c r="I22" s="633">
        <v>0</v>
      </c>
      <c r="J22" s="454">
        <v>0</v>
      </c>
      <c r="K22" s="633">
        <v>12</v>
      </c>
    </row>
    <row r="23" spans="1:16" s="12" customFormat="1" ht="23.45" customHeight="1" x14ac:dyDescent="0.2">
      <c r="A23" s="633">
        <v>12</v>
      </c>
      <c r="B23" s="633" t="s">
        <v>517</v>
      </c>
      <c r="C23" s="633">
        <v>0</v>
      </c>
      <c r="D23" s="454">
        <v>0</v>
      </c>
      <c r="E23" s="633">
        <v>0</v>
      </c>
      <c r="F23" s="454">
        <v>0</v>
      </c>
      <c r="G23" s="633">
        <v>0</v>
      </c>
      <c r="H23" s="454">
        <v>0</v>
      </c>
      <c r="I23" s="633">
        <v>0</v>
      </c>
      <c r="J23" s="454">
        <v>0</v>
      </c>
      <c r="K23" s="633">
        <v>34</v>
      </c>
    </row>
    <row r="24" spans="1:16" s="12" customFormat="1" ht="23.45" customHeight="1" x14ac:dyDescent="0.2">
      <c r="A24" s="633">
        <v>13</v>
      </c>
      <c r="B24" s="633" t="s">
        <v>697</v>
      </c>
      <c r="C24" s="633">
        <v>0</v>
      </c>
      <c r="D24" s="454">
        <v>0</v>
      </c>
      <c r="E24" s="633">
        <v>0</v>
      </c>
      <c r="F24" s="454">
        <v>0</v>
      </c>
      <c r="G24" s="633">
        <v>0</v>
      </c>
      <c r="H24" s="454">
        <v>0</v>
      </c>
      <c r="I24" s="633">
        <v>0</v>
      </c>
      <c r="J24" s="454">
        <v>0</v>
      </c>
      <c r="K24" s="641">
        <v>1</v>
      </c>
    </row>
    <row r="25" spans="1:16" s="642" customFormat="1" ht="23.45" customHeight="1" x14ac:dyDescent="0.25">
      <c r="A25" s="313" t="s">
        <v>18</v>
      </c>
      <c r="B25" s="314"/>
      <c r="C25" s="313">
        <f>SUM(C12:C24)</f>
        <v>11815</v>
      </c>
      <c r="D25" s="313">
        <f t="shared" ref="D25:K25" si="0">SUM(D12:D24)</f>
        <v>8393.630000000001</v>
      </c>
      <c r="E25" s="313">
        <f t="shared" si="0"/>
        <v>7118</v>
      </c>
      <c r="F25" s="458">
        <f t="shared" si="0"/>
        <v>4578.3</v>
      </c>
      <c r="G25" s="313">
        <f t="shared" si="0"/>
        <v>0</v>
      </c>
      <c r="H25" s="458">
        <f t="shared" si="0"/>
        <v>0</v>
      </c>
      <c r="I25" s="313">
        <f t="shared" si="0"/>
        <v>4697</v>
      </c>
      <c r="J25" s="313">
        <f t="shared" si="0"/>
        <v>3815.33</v>
      </c>
      <c r="K25" s="313">
        <f t="shared" si="0"/>
        <v>6686</v>
      </c>
    </row>
    <row r="26" spans="1:16" s="12" customFormat="1" x14ac:dyDescent="0.2">
      <c r="A26" s="10"/>
    </row>
    <row r="27" spans="1:16" s="12" customFormat="1" ht="19.899999999999999" customHeight="1" x14ac:dyDescent="0.25">
      <c r="A27" s="393" t="s">
        <v>963</v>
      </c>
    </row>
    <row r="28" spans="1:16" s="12" customFormat="1" ht="15" x14ac:dyDescent="0.2">
      <c r="A28" s="699"/>
      <c r="B28" s="700"/>
      <c r="C28" s="700"/>
      <c r="D28" s="700"/>
      <c r="E28" s="700"/>
      <c r="F28" s="700"/>
      <c r="G28" s="700"/>
      <c r="H28" s="700"/>
      <c r="I28" s="700"/>
      <c r="J28" s="700"/>
      <c r="K28" s="700"/>
    </row>
    <row r="29" spans="1:16" s="12" customFormat="1" ht="15" x14ac:dyDescent="0.25">
      <c r="A29" s="393"/>
      <c r="B29" s="700"/>
      <c r="C29" s="700"/>
      <c r="D29" s="700"/>
      <c r="E29" s="700"/>
      <c r="F29" s="700"/>
      <c r="G29" s="700"/>
      <c r="H29" s="700"/>
      <c r="I29" s="700"/>
      <c r="J29" s="700"/>
      <c r="K29" s="700"/>
    </row>
    <row r="30" spans="1:16" s="12" customFormat="1" x14ac:dyDescent="0.2">
      <c r="A30" s="10"/>
    </row>
    <row r="31" spans="1:16" s="15" customFormat="1" ht="13.9" customHeight="1" x14ac:dyDescent="0.2">
      <c r="B31" s="75"/>
      <c r="C31" s="75"/>
      <c r="D31" s="75"/>
      <c r="E31" s="75"/>
      <c r="F31" s="75"/>
      <c r="G31" s="75"/>
      <c r="H31" s="75"/>
      <c r="I31" s="884" t="s">
        <v>12</v>
      </c>
      <c r="J31" s="884"/>
      <c r="K31" s="75"/>
      <c r="L31" s="75"/>
      <c r="M31" s="75"/>
      <c r="N31" s="75"/>
      <c r="O31" s="75"/>
      <c r="P31" s="75"/>
    </row>
    <row r="32" spans="1:16" s="15" customFormat="1" ht="13.15" customHeight="1" x14ac:dyDescent="0.2">
      <c r="A32" s="885" t="s">
        <v>13</v>
      </c>
      <c r="B32" s="885"/>
      <c r="C32" s="885"/>
      <c r="D32" s="885"/>
      <c r="E32" s="885"/>
      <c r="F32" s="885"/>
      <c r="G32" s="885"/>
      <c r="H32" s="885"/>
      <c r="I32" s="885"/>
      <c r="J32" s="885"/>
      <c r="K32" s="75"/>
      <c r="L32" s="75"/>
      <c r="M32" s="75"/>
      <c r="N32" s="75"/>
      <c r="O32" s="75"/>
      <c r="P32" s="75"/>
    </row>
    <row r="33" spans="1:16" s="15" customFormat="1" ht="13.15" customHeight="1" x14ac:dyDescent="0.2">
      <c r="A33" s="885" t="s">
        <v>19</v>
      </c>
      <c r="B33" s="885"/>
      <c r="C33" s="885"/>
      <c r="D33" s="885"/>
      <c r="E33" s="885"/>
      <c r="F33" s="885"/>
      <c r="G33" s="885"/>
      <c r="H33" s="885"/>
      <c r="I33" s="885"/>
      <c r="J33" s="885"/>
      <c r="K33" s="75"/>
      <c r="L33" s="75"/>
      <c r="M33" s="75"/>
      <c r="N33" s="75"/>
      <c r="O33" s="75"/>
      <c r="P33" s="75"/>
    </row>
    <row r="34" spans="1:16" s="15" customFormat="1" x14ac:dyDescent="0.2">
      <c r="A34" s="14" t="s">
        <v>22</v>
      </c>
      <c r="B34" s="14"/>
      <c r="C34" s="14"/>
      <c r="D34" s="14"/>
      <c r="E34" s="14"/>
      <c r="F34" s="14"/>
      <c r="H34" s="861" t="s">
        <v>23</v>
      </c>
      <c r="I34" s="861"/>
    </row>
    <row r="35" spans="1:16" s="15" customFormat="1" x14ac:dyDescent="0.2">
      <c r="A35" s="14"/>
    </row>
    <row r="36" spans="1:16" x14ac:dyDescent="0.2">
      <c r="A36" s="865"/>
      <c r="B36" s="865"/>
      <c r="C36" s="865"/>
      <c r="D36" s="865"/>
      <c r="E36" s="865"/>
      <c r="F36" s="865"/>
      <c r="G36" s="865"/>
      <c r="H36" s="865"/>
      <c r="I36" s="865"/>
      <c r="J36" s="865"/>
    </row>
  </sheetData>
  <mergeCells count="21">
    <mergeCell ref="K9:K10"/>
    <mergeCell ref="I31:J31"/>
    <mergeCell ref="A32:J32"/>
    <mergeCell ref="A33:J33"/>
    <mergeCell ref="H34:I34"/>
    <mergeCell ref="A36:J36"/>
    <mergeCell ref="C8:J8"/>
    <mergeCell ref="A9:A10"/>
    <mergeCell ref="B9:B10"/>
    <mergeCell ref="C9:D9"/>
    <mergeCell ref="E9:F9"/>
    <mergeCell ref="G9:H9"/>
    <mergeCell ref="I9:J9"/>
    <mergeCell ref="A7:B7"/>
    <mergeCell ref="E7:H7"/>
    <mergeCell ref="I7:K7"/>
    <mergeCell ref="D1:E1"/>
    <mergeCell ref="I1:J1"/>
    <mergeCell ref="A2:J2"/>
    <mergeCell ref="A3:J3"/>
    <mergeCell ref="A5:K5"/>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view="pageBreakPreview" topLeftCell="A15" zoomScale="90" zoomScaleSheetLayoutView="90" workbookViewId="0">
      <selection activeCell="J37" sqref="J37"/>
    </sheetView>
  </sheetViews>
  <sheetFormatPr defaultRowHeight="12.75" x14ac:dyDescent="0.2"/>
  <cols>
    <col min="1" max="1" width="8.28515625" customWidth="1"/>
    <col min="2" max="2" width="10.5703125" customWidth="1"/>
    <col min="3" max="3" width="16.28515625" customWidth="1"/>
    <col min="4" max="4" width="15.85546875" customWidth="1"/>
    <col min="5" max="5" width="11.5703125" customWidth="1"/>
    <col min="6" max="6" width="15" customWidth="1"/>
    <col min="7" max="7" width="9.7109375" customWidth="1"/>
    <col min="8" max="8" width="15.140625" customWidth="1"/>
    <col min="9" max="9" width="16.5703125" customWidth="1"/>
    <col min="10" max="10" width="18.28515625" customWidth="1"/>
    <col min="11" max="11" width="14.140625" customWidth="1"/>
  </cols>
  <sheetData>
    <row r="1" spans="1:19" ht="15" x14ac:dyDescent="0.2">
      <c r="D1" s="861"/>
      <c r="E1" s="861"/>
      <c r="H1" s="38"/>
      <c r="I1" s="864" t="s">
        <v>386</v>
      </c>
      <c r="J1" s="864"/>
    </row>
    <row r="2" spans="1:19" ht="15" x14ac:dyDescent="0.2">
      <c r="A2" s="874" t="s">
        <v>0</v>
      </c>
      <c r="B2" s="874"/>
      <c r="C2" s="874"/>
      <c r="D2" s="874"/>
      <c r="E2" s="874"/>
      <c r="F2" s="874"/>
      <c r="G2" s="874"/>
      <c r="H2" s="874"/>
      <c r="I2" s="874"/>
      <c r="J2" s="874"/>
    </row>
    <row r="3" spans="1:19" ht="20.25" x14ac:dyDescent="0.3">
      <c r="A3" s="863" t="s">
        <v>712</v>
      </c>
      <c r="B3" s="863"/>
      <c r="C3" s="863"/>
      <c r="D3" s="863"/>
      <c r="E3" s="863"/>
      <c r="F3" s="863"/>
      <c r="G3" s="863"/>
      <c r="H3" s="863"/>
      <c r="I3" s="863"/>
      <c r="J3" s="863"/>
    </row>
    <row r="4" spans="1:19" ht="10.5" customHeight="1" x14ac:dyDescent="0.2"/>
    <row r="5" spans="1:19" s="15" customFormat="1" ht="18.75" customHeight="1" x14ac:dyDescent="0.25">
      <c r="A5" s="1010" t="s">
        <v>442</v>
      </c>
      <c r="B5" s="1010"/>
      <c r="C5" s="1010"/>
      <c r="D5" s="1010"/>
      <c r="E5" s="1010"/>
      <c r="F5" s="1010"/>
      <c r="G5" s="1010"/>
      <c r="H5" s="1010"/>
      <c r="I5" s="1010"/>
      <c r="J5" s="1010"/>
      <c r="K5" s="1010"/>
    </row>
    <row r="6" spans="1:19" s="15" customFormat="1" ht="15.75" customHeight="1" x14ac:dyDescent="0.25">
      <c r="A6" s="41"/>
      <c r="B6" s="41"/>
      <c r="C6" s="41"/>
      <c r="D6" s="41"/>
      <c r="E6" s="41"/>
      <c r="F6" s="41"/>
      <c r="G6" s="41"/>
      <c r="H6" s="41"/>
      <c r="I6" s="41"/>
      <c r="J6" s="41"/>
    </row>
    <row r="7" spans="1:19" s="15" customFormat="1" x14ac:dyDescent="0.2">
      <c r="A7" s="858" t="s">
        <v>165</v>
      </c>
      <c r="B7" s="858"/>
      <c r="E7" s="949"/>
      <c r="F7" s="949"/>
      <c r="G7" s="949"/>
      <c r="H7" s="949"/>
      <c r="I7" s="949" t="s">
        <v>790</v>
      </c>
      <c r="J7" s="949"/>
      <c r="K7" s="949"/>
    </row>
    <row r="8" spans="1:19" s="13" customFormat="1" ht="15.75" hidden="1" x14ac:dyDescent="0.25">
      <c r="C8" s="874" t="s">
        <v>15</v>
      </c>
      <c r="D8" s="874"/>
      <c r="E8" s="874"/>
      <c r="F8" s="874"/>
      <c r="G8" s="874"/>
      <c r="H8" s="874"/>
      <c r="I8" s="874"/>
      <c r="J8" s="874"/>
    </row>
    <row r="9" spans="1:19" ht="27.75" customHeight="1" x14ac:dyDescent="0.2">
      <c r="A9" s="859" t="s">
        <v>25</v>
      </c>
      <c r="B9" s="859" t="s">
        <v>39</v>
      </c>
      <c r="C9" s="905" t="s">
        <v>775</v>
      </c>
      <c r="D9" s="945"/>
      <c r="E9" s="905" t="s">
        <v>40</v>
      </c>
      <c r="F9" s="945"/>
      <c r="G9" s="905" t="s">
        <v>41</v>
      </c>
      <c r="H9" s="945"/>
      <c r="I9" s="873" t="s">
        <v>109</v>
      </c>
      <c r="J9" s="873"/>
      <c r="K9" s="859" t="s">
        <v>242</v>
      </c>
      <c r="R9" s="9"/>
      <c r="S9" s="12"/>
    </row>
    <row r="10" spans="1:19" s="14" customFormat="1" ht="42.6" customHeight="1" x14ac:dyDescent="0.2">
      <c r="A10" s="860"/>
      <c r="B10" s="860"/>
      <c r="C10" s="5" t="s">
        <v>42</v>
      </c>
      <c r="D10" s="5" t="s">
        <v>108</v>
      </c>
      <c r="E10" s="5" t="s">
        <v>42</v>
      </c>
      <c r="F10" s="5" t="s">
        <v>108</v>
      </c>
      <c r="G10" s="5" t="s">
        <v>42</v>
      </c>
      <c r="H10" s="5" t="s">
        <v>108</v>
      </c>
      <c r="I10" s="5" t="s">
        <v>138</v>
      </c>
      <c r="J10" s="5" t="s">
        <v>139</v>
      </c>
      <c r="K10" s="860"/>
    </row>
    <row r="11" spans="1:19" x14ac:dyDescent="0.2">
      <c r="A11" s="133">
        <v>1</v>
      </c>
      <c r="B11" s="133">
        <v>2</v>
      </c>
      <c r="C11" s="133">
        <v>3</v>
      </c>
      <c r="D11" s="133">
        <v>4</v>
      </c>
      <c r="E11" s="133">
        <v>5</v>
      </c>
      <c r="F11" s="133">
        <v>6</v>
      </c>
      <c r="G11" s="133">
        <v>7</v>
      </c>
      <c r="H11" s="133">
        <v>8</v>
      </c>
      <c r="I11" s="133">
        <v>9</v>
      </c>
      <c r="J11" s="133">
        <v>10</v>
      </c>
      <c r="K11" s="3">
        <v>11</v>
      </c>
    </row>
    <row r="12" spans="1:19" ht="18.600000000000001" customHeight="1" x14ac:dyDescent="0.2">
      <c r="A12" s="543">
        <v>1</v>
      </c>
      <c r="B12" s="45" t="s">
        <v>893</v>
      </c>
      <c r="C12" s="631">
        <v>845</v>
      </c>
      <c r="D12" s="338">
        <v>530</v>
      </c>
      <c r="E12" s="631">
        <v>509</v>
      </c>
      <c r="F12" s="338">
        <v>311.92</v>
      </c>
      <c r="G12" s="631">
        <v>0</v>
      </c>
      <c r="H12" s="338">
        <v>0</v>
      </c>
      <c r="I12" s="631">
        <v>336</v>
      </c>
      <c r="J12" s="338">
        <v>218.08</v>
      </c>
      <c r="K12" s="631">
        <v>647</v>
      </c>
    </row>
    <row r="13" spans="1:19" ht="18.600000000000001" customHeight="1" x14ac:dyDescent="0.2">
      <c r="A13" s="543">
        <v>2</v>
      </c>
      <c r="B13" s="45" t="s">
        <v>894</v>
      </c>
      <c r="C13" s="631">
        <v>286</v>
      </c>
      <c r="D13" s="338">
        <v>192.35</v>
      </c>
      <c r="E13" s="631">
        <v>154</v>
      </c>
      <c r="F13" s="338">
        <v>96.94</v>
      </c>
      <c r="G13" s="631">
        <v>0</v>
      </c>
      <c r="H13" s="338">
        <v>0</v>
      </c>
      <c r="I13" s="631">
        <v>132</v>
      </c>
      <c r="J13" s="338">
        <v>95.41</v>
      </c>
      <c r="K13" s="631">
        <v>189</v>
      </c>
    </row>
    <row r="14" spans="1:19" ht="18.600000000000001" customHeight="1" x14ac:dyDescent="0.2">
      <c r="A14" s="543">
        <v>3</v>
      </c>
      <c r="B14" s="45" t="s">
        <v>895</v>
      </c>
      <c r="C14" s="631">
        <v>775</v>
      </c>
      <c r="D14" s="338">
        <v>535.65</v>
      </c>
      <c r="E14" s="631">
        <v>689</v>
      </c>
      <c r="F14" s="338">
        <v>410.82</v>
      </c>
      <c r="G14" s="631">
        <v>0</v>
      </c>
      <c r="H14" s="338">
        <v>0</v>
      </c>
      <c r="I14" s="631">
        <v>86</v>
      </c>
      <c r="J14" s="338">
        <v>124.82999999999998</v>
      </c>
      <c r="K14" s="631">
        <v>547</v>
      </c>
    </row>
    <row r="15" spans="1:19" ht="18.600000000000001" customHeight="1" x14ac:dyDescent="0.2">
      <c r="A15" s="543">
        <v>4</v>
      </c>
      <c r="B15" s="45" t="s">
        <v>896</v>
      </c>
      <c r="C15" s="631">
        <v>755</v>
      </c>
      <c r="D15" s="338">
        <v>488.85</v>
      </c>
      <c r="E15" s="631">
        <v>433</v>
      </c>
      <c r="F15" s="338">
        <v>259.44</v>
      </c>
      <c r="G15" s="631">
        <v>0</v>
      </c>
      <c r="H15" s="338">
        <v>0</v>
      </c>
      <c r="I15" s="631">
        <v>322</v>
      </c>
      <c r="J15" s="338">
        <v>229.41000000000003</v>
      </c>
      <c r="K15" s="631">
        <v>577</v>
      </c>
    </row>
    <row r="16" spans="1:19" ht="18.600000000000001" customHeight="1" x14ac:dyDescent="0.2">
      <c r="A16" s="543">
        <v>5</v>
      </c>
      <c r="B16" s="45" t="s">
        <v>897</v>
      </c>
      <c r="C16" s="631">
        <v>584</v>
      </c>
      <c r="D16" s="338">
        <v>402.96</v>
      </c>
      <c r="E16" s="631">
        <v>270</v>
      </c>
      <c r="F16" s="338">
        <v>159.44999999999999</v>
      </c>
      <c r="G16" s="631">
        <v>0</v>
      </c>
      <c r="H16" s="338">
        <v>0</v>
      </c>
      <c r="I16" s="631">
        <v>314</v>
      </c>
      <c r="J16" s="338">
        <v>243.51</v>
      </c>
      <c r="K16" s="631">
        <v>494</v>
      </c>
    </row>
    <row r="17" spans="1:11" ht="18.600000000000001" customHeight="1" x14ac:dyDescent="0.2">
      <c r="A17" s="543">
        <v>6</v>
      </c>
      <c r="B17" s="45" t="s">
        <v>898</v>
      </c>
      <c r="C17" s="631">
        <v>650</v>
      </c>
      <c r="D17" s="338">
        <v>454.92</v>
      </c>
      <c r="E17" s="631">
        <v>431</v>
      </c>
      <c r="F17" s="338">
        <v>221.94</v>
      </c>
      <c r="G17" s="631">
        <v>0</v>
      </c>
      <c r="H17" s="338">
        <v>0</v>
      </c>
      <c r="I17" s="631">
        <v>219</v>
      </c>
      <c r="J17" s="338">
        <v>232.98000000000002</v>
      </c>
      <c r="K17" s="631">
        <v>522</v>
      </c>
    </row>
    <row r="18" spans="1:11" ht="18.600000000000001" customHeight="1" x14ac:dyDescent="0.2">
      <c r="A18" s="543">
        <v>7</v>
      </c>
      <c r="B18" s="45" t="s">
        <v>899</v>
      </c>
      <c r="C18" s="631">
        <v>421</v>
      </c>
      <c r="D18" s="338">
        <v>285.49</v>
      </c>
      <c r="E18" s="631">
        <v>343</v>
      </c>
      <c r="F18" s="338">
        <v>281.52999999999997</v>
      </c>
      <c r="G18" s="631">
        <v>0</v>
      </c>
      <c r="H18" s="338">
        <v>0</v>
      </c>
      <c r="I18" s="631">
        <v>78</v>
      </c>
      <c r="J18" s="338">
        <v>3.9600000000000364</v>
      </c>
      <c r="K18" s="631">
        <v>286</v>
      </c>
    </row>
    <row r="19" spans="1:11" ht="18.600000000000001" customHeight="1" x14ac:dyDescent="0.2">
      <c r="A19" s="543">
        <v>8</v>
      </c>
      <c r="B19" s="45" t="s">
        <v>900</v>
      </c>
      <c r="C19" s="631">
        <v>585</v>
      </c>
      <c r="D19" s="338">
        <v>420.76</v>
      </c>
      <c r="E19" s="631">
        <v>179</v>
      </c>
      <c r="F19" s="338">
        <v>95.82</v>
      </c>
      <c r="G19" s="631">
        <v>0</v>
      </c>
      <c r="H19" s="338">
        <v>0</v>
      </c>
      <c r="I19" s="631">
        <v>406</v>
      </c>
      <c r="J19" s="338">
        <v>324.94</v>
      </c>
      <c r="K19" s="631">
        <v>292</v>
      </c>
    </row>
    <row r="20" spans="1:11" ht="18.600000000000001" customHeight="1" x14ac:dyDescent="0.2">
      <c r="A20" s="543">
        <v>9</v>
      </c>
      <c r="B20" s="45" t="s">
        <v>901</v>
      </c>
      <c r="C20" s="631">
        <v>927</v>
      </c>
      <c r="D20" s="338">
        <v>643.39</v>
      </c>
      <c r="E20" s="631">
        <v>607</v>
      </c>
      <c r="F20" s="338">
        <v>434.4</v>
      </c>
      <c r="G20" s="631">
        <v>0</v>
      </c>
      <c r="H20" s="338">
        <v>0</v>
      </c>
      <c r="I20" s="631">
        <v>320</v>
      </c>
      <c r="J20" s="338">
        <v>208.99</v>
      </c>
      <c r="K20" s="631">
        <v>735</v>
      </c>
    </row>
    <row r="21" spans="1:11" ht="18.600000000000001" customHeight="1" x14ac:dyDescent="0.2">
      <c r="A21" s="658">
        <v>10</v>
      </c>
      <c r="B21" s="45" t="s">
        <v>902</v>
      </c>
      <c r="C21" s="631">
        <v>1004</v>
      </c>
      <c r="D21" s="338">
        <v>715.19</v>
      </c>
      <c r="E21" s="631">
        <v>640</v>
      </c>
      <c r="F21" s="338">
        <v>423.24</v>
      </c>
      <c r="G21" s="631">
        <v>0</v>
      </c>
      <c r="H21" s="338">
        <v>0</v>
      </c>
      <c r="I21" s="631">
        <v>364</v>
      </c>
      <c r="J21" s="338">
        <v>291.95000000000005</v>
      </c>
      <c r="K21" s="631">
        <v>518</v>
      </c>
    </row>
    <row r="22" spans="1:11" s="345" customFormat="1" ht="18.600000000000001" customHeight="1" x14ac:dyDescent="0.25">
      <c r="A22" s="658">
        <v>11</v>
      </c>
      <c r="B22" s="45" t="s">
        <v>938</v>
      </c>
      <c r="C22" s="631">
        <v>145</v>
      </c>
      <c r="D22" s="631">
        <v>98.18</v>
      </c>
      <c r="E22" s="631">
        <v>106</v>
      </c>
      <c r="F22" s="338">
        <v>70.410175438596497</v>
      </c>
      <c r="G22" s="631">
        <v>0</v>
      </c>
      <c r="H22" s="338">
        <v>0</v>
      </c>
      <c r="I22" s="631">
        <v>39</v>
      </c>
      <c r="J22" s="338">
        <v>27.76982456140351</v>
      </c>
      <c r="K22" s="631">
        <v>40</v>
      </c>
    </row>
    <row r="23" spans="1:11" s="345" customFormat="1" ht="18.600000000000001" customHeight="1" x14ac:dyDescent="0.25">
      <c r="A23" s="658">
        <v>12</v>
      </c>
      <c r="B23" s="45" t="s">
        <v>939</v>
      </c>
      <c r="C23" s="631">
        <v>265</v>
      </c>
      <c r="D23" s="631">
        <v>206.32</v>
      </c>
      <c r="E23" s="631">
        <v>124</v>
      </c>
      <c r="F23" s="338">
        <v>77.495897618201212</v>
      </c>
      <c r="G23" s="631">
        <v>0</v>
      </c>
      <c r="H23" s="338">
        <v>0</v>
      </c>
      <c r="I23" s="631">
        <v>141</v>
      </c>
      <c r="J23" s="338">
        <v>128.82410238179878</v>
      </c>
      <c r="K23" s="631">
        <v>191</v>
      </c>
    </row>
    <row r="24" spans="1:11" s="345" customFormat="1" ht="18.600000000000001" customHeight="1" x14ac:dyDescent="0.25">
      <c r="A24" s="658">
        <v>13</v>
      </c>
      <c r="B24" s="45" t="s">
        <v>940</v>
      </c>
      <c r="C24" s="631">
        <v>487</v>
      </c>
      <c r="D24" s="631">
        <v>358.95</v>
      </c>
      <c r="E24" s="631">
        <v>205</v>
      </c>
      <c r="F24" s="338">
        <v>122.90999999999998</v>
      </c>
      <c r="G24" s="631">
        <v>0</v>
      </c>
      <c r="H24" s="338">
        <v>0</v>
      </c>
      <c r="I24" s="631">
        <v>282</v>
      </c>
      <c r="J24" s="338">
        <v>236.04000000000002</v>
      </c>
      <c r="K24" s="631">
        <v>269</v>
      </c>
    </row>
    <row r="25" spans="1:11" s="345" customFormat="1" ht="18.600000000000001" customHeight="1" x14ac:dyDescent="0.25">
      <c r="A25" s="658">
        <v>14</v>
      </c>
      <c r="B25" s="45" t="s">
        <v>941</v>
      </c>
      <c r="C25" s="631">
        <v>623</v>
      </c>
      <c r="D25" s="631">
        <v>487.05</v>
      </c>
      <c r="E25" s="631">
        <v>315</v>
      </c>
      <c r="F25" s="338">
        <v>202.88526315789471</v>
      </c>
      <c r="G25" s="631">
        <v>0</v>
      </c>
      <c r="H25" s="338">
        <v>0</v>
      </c>
      <c r="I25" s="631">
        <v>308</v>
      </c>
      <c r="J25" s="338">
        <v>284.1647368421053</v>
      </c>
      <c r="K25" s="631">
        <v>348</v>
      </c>
    </row>
    <row r="26" spans="1:11" s="345" customFormat="1" ht="18.600000000000001" customHeight="1" x14ac:dyDescent="0.25">
      <c r="A26" s="658">
        <v>15</v>
      </c>
      <c r="B26" s="45" t="s">
        <v>942</v>
      </c>
      <c r="C26" s="631">
        <v>290</v>
      </c>
      <c r="D26" s="631">
        <v>220.5</v>
      </c>
      <c r="E26" s="631">
        <v>190</v>
      </c>
      <c r="F26" s="338">
        <v>114</v>
      </c>
      <c r="G26" s="631">
        <v>0</v>
      </c>
      <c r="H26" s="338">
        <v>0</v>
      </c>
      <c r="I26" s="631">
        <v>100</v>
      </c>
      <c r="J26" s="338">
        <v>106.5</v>
      </c>
      <c r="K26" s="631">
        <v>178</v>
      </c>
    </row>
    <row r="27" spans="1:11" s="345" customFormat="1" ht="18.600000000000001" customHeight="1" x14ac:dyDescent="0.25">
      <c r="A27" s="658">
        <v>16</v>
      </c>
      <c r="B27" s="45" t="s">
        <v>943</v>
      </c>
      <c r="C27" s="631">
        <v>464</v>
      </c>
      <c r="D27" s="631">
        <v>348.16999999999996</v>
      </c>
      <c r="E27" s="631">
        <v>270</v>
      </c>
      <c r="F27" s="338">
        <v>171.00863636363633</v>
      </c>
      <c r="G27" s="631">
        <v>0</v>
      </c>
      <c r="H27" s="338">
        <v>0</v>
      </c>
      <c r="I27" s="631">
        <v>194</v>
      </c>
      <c r="J27" s="338">
        <v>177.16136363636363</v>
      </c>
      <c r="K27" s="631">
        <v>242</v>
      </c>
    </row>
    <row r="28" spans="1:11" s="345" customFormat="1" ht="18.600000000000001" customHeight="1" x14ac:dyDescent="0.25">
      <c r="A28" s="658">
        <v>17</v>
      </c>
      <c r="B28" s="45" t="s">
        <v>944</v>
      </c>
      <c r="C28" s="631">
        <v>268</v>
      </c>
      <c r="D28" s="631">
        <v>205.8</v>
      </c>
      <c r="E28" s="631">
        <v>148</v>
      </c>
      <c r="F28" s="338">
        <v>100.27500000000001</v>
      </c>
      <c r="G28" s="631">
        <v>0</v>
      </c>
      <c r="H28" s="338">
        <v>0</v>
      </c>
      <c r="I28" s="631">
        <v>120</v>
      </c>
      <c r="J28" s="338">
        <v>105.52500000000001</v>
      </c>
      <c r="K28" s="631">
        <v>110</v>
      </c>
    </row>
    <row r="29" spans="1:11" s="345" customFormat="1" ht="18.600000000000001" customHeight="1" x14ac:dyDescent="0.25">
      <c r="A29" s="658">
        <v>18</v>
      </c>
      <c r="B29" s="45" t="s">
        <v>945</v>
      </c>
      <c r="C29" s="631">
        <v>812</v>
      </c>
      <c r="D29" s="631">
        <v>574.20000000000005</v>
      </c>
      <c r="E29" s="631">
        <v>527</v>
      </c>
      <c r="F29" s="338">
        <v>343.15714285714284</v>
      </c>
      <c r="G29" s="631">
        <v>0</v>
      </c>
      <c r="H29" s="338">
        <v>0</v>
      </c>
      <c r="I29" s="631">
        <v>285</v>
      </c>
      <c r="J29" s="338">
        <v>231.0428571428572</v>
      </c>
      <c r="K29" s="631">
        <v>275</v>
      </c>
    </row>
    <row r="30" spans="1:11" s="345" customFormat="1" ht="18.600000000000001" customHeight="1" x14ac:dyDescent="0.25">
      <c r="A30" s="658">
        <v>19</v>
      </c>
      <c r="B30" s="45" t="s">
        <v>946</v>
      </c>
      <c r="C30" s="631">
        <v>394</v>
      </c>
      <c r="D30" s="631">
        <v>303.89999999999998</v>
      </c>
      <c r="E30" s="631">
        <v>140</v>
      </c>
      <c r="F30" s="338">
        <v>84</v>
      </c>
      <c r="G30" s="631">
        <v>0</v>
      </c>
      <c r="H30" s="338">
        <v>0</v>
      </c>
      <c r="I30" s="631">
        <v>254</v>
      </c>
      <c r="J30" s="338">
        <v>219.89999999999998</v>
      </c>
      <c r="K30" s="631">
        <v>115</v>
      </c>
    </row>
    <row r="31" spans="1:11" s="345" customFormat="1" ht="18.600000000000001" customHeight="1" x14ac:dyDescent="0.25">
      <c r="A31" s="658">
        <v>20</v>
      </c>
      <c r="B31" s="45" t="s">
        <v>947</v>
      </c>
      <c r="C31" s="631">
        <v>585</v>
      </c>
      <c r="D31" s="631">
        <v>441</v>
      </c>
      <c r="E31" s="631">
        <v>511</v>
      </c>
      <c r="F31" s="338">
        <v>373.08</v>
      </c>
      <c r="G31" s="631">
        <v>0</v>
      </c>
      <c r="H31" s="338">
        <v>0</v>
      </c>
      <c r="I31" s="631">
        <v>74</v>
      </c>
      <c r="J31" s="338">
        <v>67.920000000000016</v>
      </c>
      <c r="K31" s="631">
        <v>111</v>
      </c>
    </row>
    <row r="32" spans="1:11" s="345" customFormat="1" ht="18.600000000000001" customHeight="1" x14ac:dyDescent="0.25">
      <c r="A32" s="658">
        <v>21</v>
      </c>
      <c r="B32" s="45" t="s">
        <v>948</v>
      </c>
      <c r="C32" s="631">
        <v>304</v>
      </c>
      <c r="D32" s="631">
        <v>227.39999999999998</v>
      </c>
      <c r="E32" s="631">
        <v>187</v>
      </c>
      <c r="F32" s="338">
        <v>133.38686053297022</v>
      </c>
      <c r="G32" s="631">
        <v>0</v>
      </c>
      <c r="H32" s="338">
        <v>0</v>
      </c>
      <c r="I32" s="631">
        <v>117</v>
      </c>
      <c r="J32" s="338">
        <v>94.01313946702976</v>
      </c>
      <c r="K32" s="631">
        <v>0</v>
      </c>
    </row>
    <row r="33" spans="1:16" s="345" customFormat="1" ht="18.600000000000001" customHeight="1" x14ac:dyDescent="0.25">
      <c r="A33" s="658">
        <v>22</v>
      </c>
      <c r="B33" s="45" t="s">
        <v>949</v>
      </c>
      <c r="C33" s="631">
        <v>346</v>
      </c>
      <c r="D33" s="631">
        <v>252.6</v>
      </c>
      <c r="E33" s="631">
        <v>140</v>
      </c>
      <c r="F33" s="338">
        <v>90.194999999999993</v>
      </c>
      <c r="G33" s="631">
        <v>0</v>
      </c>
      <c r="H33" s="338">
        <v>0</v>
      </c>
      <c r="I33" s="631">
        <v>206</v>
      </c>
      <c r="J33" s="338">
        <v>162.405</v>
      </c>
      <c r="K33" s="631">
        <v>0</v>
      </c>
    </row>
    <row r="34" spans="1:16" s="345" customFormat="1" ht="17.25" customHeight="1" x14ac:dyDescent="0.25">
      <c r="A34" s="467"/>
      <c r="B34" s="467" t="s">
        <v>950</v>
      </c>
      <c r="C34" s="632">
        <f>SUM(C12:C33)</f>
        <v>11815</v>
      </c>
      <c r="D34" s="659">
        <f t="shared" ref="D34:K34" si="0">SUM(D12:D33)</f>
        <v>8393.6299999999992</v>
      </c>
      <c r="E34" s="659">
        <f t="shared" si="0"/>
        <v>7118</v>
      </c>
      <c r="F34" s="339">
        <f t="shared" si="0"/>
        <v>4578.3039759684416</v>
      </c>
      <c r="G34" s="659">
        <f t="shared" si="0"/>
        <v>0</v>
      </c>
      <c r="H34" s="659">
        <f t="shared" si="0"/>
        <v>0</v>
      </c>
      <c r="I34" s="659">
        <f t="shared" si="0"/>
        <v>4697</v>
      </c>
      <c r="J34" s="339">
        <f t="shared" si="0"/>
        <v>3815.3260240315585</v>
      </c>
      <c r="K34" s="659">
        <f t="shared" si="0"/>
        <v>6686</v>
      </c>
    </row>
    <row r="35" spans="1:16" s="345" customFormat="1" ht="17.25" customHeight="1" x14ac:dyDescent="0.25">
      <c r="A35" s="231"/>
      <c r="C35" s="231"/>
      <c r="D35" s="231"/>
      <c r="E35" s="231"/>
      <c r="F35" s="477"/>
      <c r="G35" s="231"/>
      <c r="H35" s="477"/>
      <c r="I35" s="231"/>
      <c r="J35" s="231"/>
      <c r="K35" s="231"/>
    </row>
    <row r="36" spans="1:16" s="345" customFormat="1" ht="17.25" customHeight="1" x14ac:dyDescent="0.25">
      <c r="A36" s="231"/>
      <c r="C36" s="231"/>
      <c r="D36" s="231"/>
      <c r="E36" s="231"/>
      <c r="F36" s="477"/>
      <c r="G36" s="231"/>
      <c r="H36" s="477"/>
      <c r="I36" s="231"/>
      <c r="J36" s="231"/>
      <c r="K36" s="231"/>
    </row>
    <row r="37" spans="1:16" s="12" customFormat="1" x14ac:dyDescent="0.2">
      <c r="A37" s="10" t="s">
        <v>43</v>
      </c>
    </row>
    <row r="38" spans="1:16" s="12" customFormat="1" x14ac:dyDescent="0.2">
      <c r="A38" s="10"/>
    </row>
    <row r="39" spans="1:16" s="12" customFormat="1" x14ac:dyDescent="0.2">
      <c r="A39" s="10"/>
    </row>
    <row r="40" spans="1:16" s="12" customFormat="1" x14ac:dyDescent="0.2">
      <c r="A40" s="10"/>
    </row>
    <row r="41" spans="1:16" s="15" customFormat="1" ht="13.9" customHeight="1" x14ac:dyDescent="0.2">
      <c r="B41" s="75"/>
      <c r="C41" s="75"/>
      <c r="D41" s="75"/>
      <c r="E41" s="75"/>
      <c r="F41" s="75"/>
      <c r="G41" s="75"/>
      <c r="H41" s="75"/>
      <c r="I41" s="884" t="s">
        <v>12</v>
      </c>
      <c r="J41" s="884"/>
      <c r="K41" s="75"/>
      <c r="L41" s="75"/>
      <c r="M41" s="75"/>
      <c r="N41" s="75"/>
      <c r="O41" s="75"/>
      <c r="P41" s="75"/>
    </row>
    <row r="42" spans="1:16" s="15" customFormat="1" ht="13.15" customHeight="1" x14ac:dyDescent="0.2">
      <c r="A42" s="885" t="s">
        <v>13</v>
      </c>
      <c r="B42" s="885"/>
      <c r="C42" s="885"/>
      <c r="D42" s="885"/>
      <c r="E42" s="885"/>
      <c r="F42" s="885"/>
      <c r="G42" s="885"/>
      <c r="H42" s="885"/>
      <c r="I42" s="885"/>
      <c r="J42" s="885"/>
      <c r="K42" s="75"/>
      <c r="L42" s="75"/>
      <c r="M42" s="75"/>
      <c r="N42" s="75"/>
      <c r="O42" s="75"/>
      <c r="P42" s="75"/>
    </row>
    <row r="43" spans="1:16" s="15" customFormat="1" ht="13.15" customHeight="1" x14ac:dyDescent="0.2">
      <c r="A43" s="885" t="s">
        <v>19</v>
      </c>
      <c r="B43" s="885"/>
      <c r="C43" s="885"/>
      <c r="D43" s="885"/>
      <c r="E43" s="885"/>
      <c r="F43" s="885"/>
      <c r="G43" s="885"/>
      <c r="H43" s="885"/>
      <c r="I43" s="885"/>
      <c r="J43" s="885"/>
      <c r="K43" s="75"/>
      <c r="L43" s="75"/>
      <c r="M43" s="75"/>
      <c r="N43" s="75"/>
      <c r="O43" s="75"/>
      <c r="P43" s="75"/>
    </row>
    <row r="44" spans="1:16" s="15" customFormat="1" x14ac:dyDescent="0.2">
      <c r="A44" s="14" t="s">
        <v>22</v>
      </c>
      <c r="B44" s="14"/>
      <c r="C44" s="14"/>
      <c r="D44" s="14"/>
      <c r="E44" s="14"/>
      <c r="F44" s="14"/>
      <c r="H44" s="861" t="s">
        <v>23</v>
      </c>
      <c r="I44" s="861"/>
    </row>
    <row r="45" spans="1:16" s="15" customFormat="1" x14ac:dyDescent="0.2">
      <c r="A45" s="14"/>
    </row>
    <row r="46" spans="1:16" x14ac:dyDescent="0.2">
      <c r="A46" s="865"/>
      <c r="B46" s="865"/>
      <c r="C46" s="865"/>
      <c r="D46" s="865"/>
      <c r="E46" s="865"/>
      <c r="F46" s="865"/>
      <c r="G46" s="865"/>
      <c r="H46" s="865"/>
      <c r="I46" s="865"/>
      <c r="J46" s="865"/>
    </row>
  </sheetData>
  <mergeCells count="21">
    <mergeCell ref="I1:J1"/>
    <mergeCell ref="A42:J42"/>
    <mergeCell ref="G9:H9"/>
    <mergeCell ref="I9:J9"/>
    <mergeCell ref="D1:E1"/>
    <mergeCell ref="A9:A10"/>
    <mergeCell ref="A2:J2"/>
    <mergeCell ref="A46:J46"/>
    <mergeCell ref="E9:F9"/>
    <mergeCell ref="C9:D9"/>
    <mergeCell ref="H44:I44"/>
    <mergeCell ref="A43:J43"/>
    <mergeCell ref="K9:K10"/>
    <mergeCell ref="C8:J8"/>
    <mergeCell ref="E7:H7"/>
    <mergeCell ref="A3:J3"/>
    <mergeCell ref="I41:J41"/>
    <mergeCell ref="I7:K7"/>
    <mergeCell ref="A7:B7"/>
    <mergeCell ref="A5:K5"/>
    <mergeCell ref="B9:B10"/>
  </mergeCells>
  <phoneticPr fontId="0" type="noConversion"/>
  <printOptions horizontalCentered="1"/>
  <pageMargins left="0.70866141732283472" right="0.70866141732283472" top="0.23622047244094491" bottom="0" header="0.31496062992125984" footer="0.31496062992125984"/>
  <pageSetup paperSize="9" scale="76"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4"/>
  <sheetViews>
    <sheetView view="pageBreakPreview" topLeftCell="A15" zoomScale="90" zoomScaleSheetLayoutView="90" workbookViewId="0">
      <selection activeCell="A35" sqref="A35"/>
    </sheetView>
  </sheetViews>
  <sheetFormatPr defaultRowHeight="12.75" x14ac:dyDescent="0.2"/>
  <cols>
    <col min="2" max="2" width="19" customWidth="1"/>
    <col min="3" max="3" width="13.5703125" customWidth="1"/>
    <col min="4" max="4" width="15.85546875" customWidth="1"/>
    <col min="5" max="5" width="9.8554687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861"/>
      <c r="E1" s="861"/>
      <c r="H1" s="38"/>
      <c r="J1" s="864" t="s">
        <v>71</v>
      </c>
      <c r="K1" s="864"/>
    </row>
    <row r="2" spans="1:19" ht="15" x14ac:dyDescent="0.2">
      <c r="A2" s="874" t="s">
        <v>0</v>
      </c>
      <c r="B2" s="874"/>
      <c r="C2" s="874"/>
      <c r="D2" s="874"/>
      <c r="E2" s="874"/>
      <c r="F2" s="874"/>
      <c r="G2" s="874"/>
      <c r="H2" s="874"/>
      <c r="I2" s="874"/>
      <c r="J2" s="874"/>
    </row>
    <row r="3" spans="1:19" ht="18" x14ac:dyDescent="0.25">
      <c r="A3" s="917" t="s">
        <v>709</v>
      </c>
      <c r="B3" s="917"/>
      <c r="C3" s="917"/>
      <c r="D3" s="917"/>
      <c r="E3" s="917"/>
      <c r="F3" s="917"/>
      <c r="G3" s="917"/>
      <c r="H3" s="917"/>
      <c r="I3" s="917"/>
      <c r="J3" s="917"/>
    </row>
    <row r="4" spans="1:19" ht="10.5" customHeight="1" x14ac:dyDescent="0.2"/>
    <row r="5" spans="1:19" s="15" customFormat="1" ht="19.149999999999999" customHeight="1" x14ac:dyDescent="0.2">
      <c r="A5" s="1011" t="s">
        <v>443</v>
      </c>
      <c r="B5" s="1011"/>
      <c r="C5" s="1011"/>
      <c r="D5" s="1011"/>
      <c r="E5" s="1011"/>
      <c r="F5" s="1011"/>
      <c r="G5" s="1011"/>
      <c r="H5" s="1011"/>
      <c r="I5" s="1011"/>
      <c r="J5" s="1011"/>
      <c r="K5" s="1011"/>
      <c r="L5" s="1011"/>
    </row>
    <row r="6" spans="1:19" s="15" customFormat="1" ht="15.75" customHeight="1" x14ac:dyDescent="0.25">
      <c r="A6" s="41"/>
      <c r="B6" s="41"/>
      <c r="C6" s="41"/>
      <c r="D6" s="41"/>
      <c r="E6" s="41"/>
      <c r="F6" s="41"/>
      <c r="G6" s="41"/>
      <c r="H6" s="41"/>
      <c r="I6" s="41"/>
      <c r="J6" s="41"/>
    </row>
    <row r="7" spans="1:19" s="15" customFormat="1" x14ac:dyDescent="0.2">
      <c r="A7" s="858" t="s">
        <v>165</v>
      </c>
      <c r="B7" s="858"/>
      <c r="I7" s="949" t="s">
        <v>790</v>
      </c>
      <c r="J7" s="949"/>
      <c r="K7" s="949"/>
    </row>
    <row r="8" spans="1:19" s="13" customFormat="1" ht="15.75" hidden="1" x14ac:dyDescent="0.25">
      <c r="C8" s="874" t="s">
        <v>15</v>
      </c>
      <c r="D8" s="874"/>
      <c r="E8" s="874"/>
      <c r="F8" s="874"/>
      <c r="G8" s="874"/>
      <c r="H8" s="874"/>
      <c r="I8" s="874"/>
      <c r="J8" s="874"/>
    </row>
    <row r="9" spans="1:19" ht="30" customHeight="1" x14ac:dyDescent="0.2">
      <c r="A9" s="859" t="s">
        <v>25</v>
      </c>
      <c r="B9" s="859" t="s">
        <v>39</v>
      </c>
      <c r="C9" s="905" t="s">
        <v>776</v>
      </c>
      <c r="D9" s="945"/>
      <c r="E9" s="905" t="s">
        <v>482</v>
      </c>
      <c r="F9" s="945"/>
      <c r="G9" s="905" t="s">
        <v>41</v>
      </c>
      <c r="H9" s="945"/>
      <c r="I9" s="873" t="s">
        <v>109</v>
      </c>
      <c r="J9" s="873"/>
      <c r="K9" s="859" t="s">
        <v>520</v>
      </c>
      <c r="R9" s="9"/>
      <c r="S9" s="12"/>
    </row>
    <row r="10" spans="1:19" s="14" customFormat="1" ht="46.5" customHeight="1" x14ac:dyDescent="0.2">
      <c r="A10" s="860"/>
      <c r="B10" s="860"/>
      <c r="C10" s="5" t="s">
        <v>42</v>
      </c>
      <c r="D10" s="5" t="s">
        <v>108</v>
      </c>
      <c r="E10" s="5" t="s">
        <v>42</v>
      </c>
      <c r="F10" s="5" t="s">
        <v>108</v>
      </c>
      <c r="G10" s="5" t="s">
        <v>42</v>
      </c>
      <c r="H10" s="5" t="s">
        <v>108</v>
      </c>
      <c r="I10" s="5" t="s">
        <v>138</v>
      </c>
      <c r="J10" s="5" t="s">
        <v>139</v>
      </c>
      <c r="K10" s="860"/>
    </row>
    <row r="11" spans="1:19" x14ac:dyDescent="0.2">
      <c r="A11" s="133">
        <v>1</v>
      </c>
      <c r="B11" s="133">
        <v>2</v>
      </c>
      <c r="C11" s="133">
        <v>3</v>
      </c>
      <c r="D11" s="133">
        <v>4</v>
      </c>
      <c r="E11" s="133">
        <v>5</v>
      </c>
      <c r="F11" s="133">
        <v>6</v>
      </c>
      <c r="G11" s="133">
        <v>7</v>
      </c>
      <c r="H11" s="133">
        <v>8</v>
      </c>
      <c r="I11" s="133">
        <v>9</v>
      </c>
      <c r="J11" s="133">
        <v>10</v>
      </c>
      <c r="K11" s="133">
        <v>11</v>
      </c>
    </row>
    <row r="12" spans="1:19" ht="19.149999999999999" customHeight="1" x14ac:dyDescent="0.2">
      <c r="A12" s="543">
        <v>1</v>
      </c>
      <c r="B12" s="45" t="s">
        <v>893</v>
      </c>
      <c r="C12" s="46">
        <v>1468</v>
      </c>
      <c r="D12" s="338">
        <v>73.400000000000006</v>
      </c>
      <c r="E12" s="46">
        <v>1406</v>
      </c>
      <c r="F12" s="338">
        <v>70.3</v>
      </c>
      <c r="G12" s="46">
        <v>0</v>
      </c>
      <c r="H12" s="46">
        <v>0</v>
      </c>
      <c r="I12" s="46">
        <v>62</v>
      </c>
      <c r="J12" s="338">
        <v>3.1000000000000085</v>
      </c>
      <c r="K12" s="46">
        <v>8</v>
      </c>
      <c r="M12" s="348">
        <v>1498</v>
      </c>
      <c r="N12" s="665">
        <v>63</v>
      </c>
      <c r="O12">
        <f>M12-N12</f>
        <v>1435</v>
      </c>
      <c r="P12" s="663">
        <v>1468</v>
      </c>
      <c r="Q12">
        <f>M12-P12</f>
        <v>30</v>
      </c>
      <c r="R12">
        <v>30</v>
      </c>
    </row>
    <row r="13" spans="1:19" ht="19.149999999999999" customHeight="1" x14ac:dyDescent="0.2">
      <c r="A13" s="543">
        <v>2</v>
      </c>
      <c r="B13" s="45" t="s">
        <v>894</v>
      </c>
      <c r="C13" s="46">
        <v>465</v>
      </c>
      <c r="D13" s="338">
        <v>23.25</v>
      </c>
      <c r="E13" s="46">
        <v>435</v>
      </c>
      <c r="F13" s="338">
        <v>21.75</v>
      </c>
      <c r="G13" s="46">
        <v>0</v>
      </c>
      <c r="H13" s="46">
        <v>0</v>
      </c>
      <c r="I13" s="46">
        <v>30</v>
      </c>
      <c r="J13" s="338">
        <v>1.5</v>
      </c>
      <c r="K13" s="46">
        <v>1</v>
      </c>
      <c r="M13" s="348">
        <v>460</v>
      </c>
      <c r="N13" s="665">
        <v>24</v>
      </c>
      <c r="O13">
        <f t="shared" ref="O13:O33" si="0">M13-N13</f>
        <v>436</v>
      </c>
      <c r="P13" s="663">
        <v>465</v>
      </c>
      <c r="Q13">
        <f t="shared" ref="Q13:Q33" si="1">M13-P13</f>
        <v>-5</v>
      </c>
      <c r="R13">
        <v>0</v>
      </c>
    </row>
    <row r="14" spans="1:19" ht="19.149999999999999" customHeight="1" x14ac:dyDescent="0.2">
      <c r="A14" s="543">
        <v>3</v>
      </c>
      <c r="B14" s="45" t="s">
        <v>895</v>
      </c>
      <c r="C14" s="46">
        <v>1372</v>
      </c>
      <c r="D14" s="338">
        <v>68.600000000000009</v>
      </c>
      <c r="E14" s="46">
        <v>1275</v>
      </c>
      <c r="F14" s="338">
        <v>63.75</v>
      </c>
      <c r="G14" s="46">
        <v>0</v>
      </c>
      <c r="H14" s="46">
        <v>0</v>
      </c>
      <c r="I14" s="46">
        <v>97</v>
      </c>
      <c r="J14" s="338">
        <v>4.8500000000000085</v>
      </c>
      <c r="K14" s="46">
        <v>21</v>
      </c>
      <c r="M14" s="348">
        <v>1406</v>
      </c>
      <c r="N14" s="665">
        <v>50</v>
      </c>
      <c r="O14">
        <f t="shared" si="0"/>
        <v>1356</v>
      </c>
      <c r="P14" s="663">
        <v>1372</v>
      </c>
      <c r="Q14">
        <f t="shared" si="1"/>
        <v>34</v>
      </c>
      <c r="R14">
        <v>34</v>
      </c>
    </row>
    <row r="15" spans="1:19" ht="19.149999999999999" customHeight="1" x14ac:dyDescent="0.2">
      <c r="A15" s="543">
        <v>4</v>
      </c>
      <c r="B15" s="45" t="s">
        <v>896</v>
      </c>
      <c r="C15" s="46">
        <v>1327</v>
      </c>
      <c r="D15" s="338">
        <v>66.350000000000009</v>
      </c>
      <c r="E15" s="46">
        <v>1401</v>
      </c>
      <c r="F15" s="338">
        <v>70.05</v>
      </c>
      <c r="G15" s="46">
        <v>0</v>
      </c>
      <c r="H15" s="46">
        <v>0</v>
      </c>
      <c r="I15" s="46">
        <v>-74</v>
      </c>
      <c r="J15" s="338">
        <v>-3.6999999999999886</v>
      </c>
      <c r="K15" s="46">
        <v>25</v>
      </c>
      <c r="M15" s="348">
        <v>1496</v>
      </c>
      <c r="N15" s="665">
        <v>41</v>
      </c>
      <c r="O15">
        <f t="shared" si="0"/>
        <v>1455</v>
      </c>
      <c r="P15" s="663">
        <v>1327</v>
      </c>
      <c r="Q15">
        <f t="shared" si="1"/>
        <v>169</v>
      </c>
      <c r="R15">
        <v>169</v>
      </c>
    </row>
    <row r="16" spans="1:19" ht="19.149999999999999" customHeight="1" x14ac:dyDescent="0.2">
      <c r="A16" s="543">
        <v>5</v>
      </c>
      <c r="B16" s="45" t="s">
        <v>897</v>
      </c>
      <c r="C16" s="46">
        <v>998</v>
      </c>
      <c r="D16" s="338">
        <v>49.900000000000006</v>
      </c>
      <c r="E16" s="46">
        <v>1112</v>
      </c>
      <c r="F16" s="338">
        <v>55.6</v>
      </c>
      <c r="G16" s="46">
        <v>0</v>
      </c>
      <c r="H16" s="46">
        <v>0</v>
      </c>
      <c r="I16" s="46">
        <v>-114</v>
      </c>
      <c r="J16" s="338">
        <v>-5.6999999999999957</v>
      </c>
      <c r="K16" s="46">
        <v>38</v>
      </c>
      <c r="M16" s="348">
        <v>1117</v>
      </c>
      <c r="N16" s="665">
        <v>35</v>
      </c>
      <c r="O16">
        <f t="shared" si="0"/>
        <v>1082</v>
      </c>
      <c r="P16" s="663">
        <v>998</v>
      </c>
      <c r="Q16">
        <f t="shared" si="1"/>
        <v>119</v>
      </c>
      <c r="R16">
        <v>119</v>
      </c>
    </row>
    <row r="17" spans="1:18" ht="19.149999999999999" customHeight="1" x14ac:dyDescent="0.2">
      <c r="A17" s="543">
        <v>6</v>
      </c>
      <c r="B17" s="45" t="s">
        <v>898</v>
      </c>
      <c r="C17" s="46">
        <v>1442</v>
      </c>
      <c r="D17" s="338">
        <v>72.100000000000009</v>
      </c>
      <c r="E17" s="46">
        <v>1069</v>
      </c>
      <c r="F17" s="338">
        <v>53.45</v>
      </c>
      <c r="G17" s="46">
        <v>0</v>
      </c>
      <c r="H17" s="46">
        <v>0</v>
      </c>
      <c r="I17" s="46">
        <v>373</v>
      </c>
      <c r="J17" s="338">
        <v>18.650000000000006</v>
      </c>
      <c r="K17" s="46">
        <v>5</v>
      </c>
      <c r="M17" s="348">
        <f>1243-28</f>
        <v>1215</v>
      </c>
      <c r="N17" s="665">
        <v>40</v>
      </c>
      <c r="O17">
        <f t="shared" si="0"/>
        <v>1175</v>
      </c>
      <c r="P17" s="663">
        <v>1442</v>
      </c>
      <c r="Q17">
        <f t="shared" si="1"/>
        <v>-227</v>
      </c>
      <c r="R17">
        <v>0</v>
      </c>
    </row>
    <row r="18" spans="1:18" ht="19.149999999999999" customHeight="1" x14ac:dyDescent="0.2">
      <c r="A18" s="543">
        <v>7</v>
      </c>
      <c r="B18" s="45" t="s">
        <v>899</v>
      </c>
      <c r="C18" s="46">
        <v>766</v>
      </c>
      <c r="D18" s="338">
        <v>38.300000000000004</v>
      </c>
      <c r="E18" s="46">
        <v>772</v>
      </c>
      <c r="F18" s="338">
        <v>38.6</v>
      </c>
      <c r="G18" s="46">
        <v>0</v>
      </c>
      <c r="H18" s="46">
        <v>0</v>
      </c>
      <c r="I18" s="46">
        <v>-6</v>
      </c>
      <c r="J18" s="338">
        <v>-0.29999999999999716</v>
      </c>
      <c r="K18" s="46">
        <v>0</v>
      </c>
      <c r="M18" s="348">
        <f>831+28</f>
        <v>859</v>
      </c>
      <c r="N18" s="665">
        <v>35</v>
      </c>
      <c r="O18">
        <f t="shared" si="0"/>
        <v>824</v>
      </c>
      <c r="P18" s="663">
        <v>766</v>
      </c>
      <c r="Q18">
        <f t="shared" si="1"/>
        <v>93</v>
      </c>
      <c r="R18">
        <v>93</v>
      </c>
    </row>
    <row r="19" spans="1:18" ht="19.149999999999999" customHeight="1" x14ac:dyDescent="0.2">
      <c r="A19" s="543">
        <v>8</v>
      </c>
      <c r="B19" s="45" t="s">
        <v>900</v>
      </c>
      <c r="C19" s="46">
        <v>845</v>
      </c>
      <c r="D19" s="338">
        <v>42.25</v>
      </c>
      <c r="E19" s="46">
        <v>845</v>
      </c>
      <c r="F19" s="338">
        <v>42.25</v>
      </c>
      <c r="G19" s="46">
        <v>0</v>
      </c>
      <c r="H19" s="46">
        <v>0</v>
      </c>
      <c r="I19" s="46">
        <v>0</v>
      </c>
      <c r="J19" s="338">
        <v>0</v>
      </c>
      <c r="K19" s="46">
        <v>0</v>
      </c>
      <c r="M19" s="348">
        <v>784</v>
      </c>
      <c r="N19" s="665">
        <v>38</v>
      </c>
      <c r="O19">
        <f t="shared" si="0"/>
        <v>746</v>
      </c>
      <c r="P19" s="663">
        <v>845</v>
      </c>
      <c r="Q19">
        <f t="shared" si="1"/>
        <v>-61</v>
      </c>
      <c r="R19">
        <v>0</v>
      </c>
    </row>
    <row r="20" spans="1:18" ht="19.149999999999999" customHeight="1" x14ac:dyDescent="0.2">
      <c r="A20" s="543">
        <v>9</v>
      </c>
      <c r="B20" s="45" t="s">
        <v>901</v>
      </c>
      <c r="C20" s="46">
        <v>1656</v>
      </c>
      <c r="D20" s="338">
        <v>82.800000000000011</v>
      </c>
      <c r="E20" s="46">
        <v>1729</v>
      </c>
      <c r="F20" s="338">
        <v>86.45</v>
      </c>
      <c r="G20" s="46">
        <v>0</v>
      </c>
      <c r="H20" s="46">
        <v>0</v>
      </c>
      <c r="I20" s="46">
        <v>-73</v>
      </c>
      <c r="J20" s="338">
        <v>-3.6499999999999915</v>
      </c>
      <c r="K20" s="46">
        <v>0</v>
      </c>
      <c r="M20" s="348">
        <v>1690</v>
      </c>
      <c r="N20" s="665">
        <v>48</v>
      </c>
      <c r="O20">
        <f t="shared" si="0"/>
        <v>1642</v>
      </c>
      <c r="P20" s="663">
        <v>1656</v>
      </c>
      <c r="Q20">
        <f t="shared" si="1"/>
        <v>34</v>
      </c>
      <c r="R20">
        <v>34</v>
      </c>
    </row>
    <row r="21" spans="1:18" ht="19.149999999999999" customHeight="1" x14ac:dyDescent="0.2">
      <c r="A21" s="543">
        <v>10</v>
      </c>
      <c r="B21" s="45" t="s">
        <v>902</v>
      </c>
      <c r="C21" s="46">
        <v>1401</v>
      </c>
      <c r="D21" s="338">
        <v>70.05</v>
      </c>
      <c r="E21" s="46">
        <v>1376</v>
      </c>
      <c r="F21" s="338">
        <v>68.8</v>
      </c>
      <c r="G21" s="46">
        <v>0</v>
      </c>
      <c r="H21" s="46">
        <v>0</v>
      </c>
      <c r="I21" s="46">
        <v>25</v>
      </c>
      <c r="J21" s="338">
        <v>1.25</v>
      </c>
      <c r="K21" s="46">
        <v>24</v>
      </c>
      <c r="M21" s="348">
        <v>1472</v>
      </c>
      <c r="N21" s="665">
        <v>41</v>
      </c>
      <c r="O21">
        <f t="shared" si="0"/>
        <v>1431</v>
      </c>
      <c r="P21" s="663">
        <v>1401</v>
      </c>
      <c r="Q21">
        <f t="shared" si="1"/>
        <v>71</v>
      </c>
      <c r="R21">
        <v>71</v>
      </c>
    </row>
    <row r="22" spans="1:18" s="12" customFormat="1" ht="19.149999999999999" customHeight="1" x14ac:dyDescent="0.2">
      <c r="A22" s="658">
        <v>11</v>
      </c>
      <c r="B22" s="45" t="s">
        <v>938</v>
      </c>
      <c r="C22" s="465">
        <v>490</v>
      </c>
      <c r="D22" s="338">
        <v>24.5</v>
      </c>
      <c r="E22" s="465">
        <v>423</v>
      </c>
      <c r="F22" s="338">
        <v>21.15</v>
      </c>
      <c r="G22" s="465">
        <v>0</v>
      </c>
      <c r="H22" s="465">
        <v>0</v>
      </c>
      <c r="I22" s="465">
        <v>67</v>
      </c>
      <c r="J22" s="338">
        <v>3.35</v>
      </c>
      <c r="K22" s="465">
        <v>0</v>
      </c>
      <c r="M22" s="533">
        <v>489</v>
      </c>
      <c r="N22" s="665">
        <v>17</v>
      </c>
      <c r="O22">
        <f t="shared" si="0"/>
        <v>472</v>
      </c>
      <c r="P22" s="663">
        <v>490</v>
      </c>
      <c r="Q22">
        <f t="shared" si="1"/>
        <v>-1</v>
      </c>
      <c r="R22" s="12">
        <v>0</v>
      </c>
    </row>
    <row r="23" spans="1:18" s="12" customFormat="1" ht="19.149999999999999" customHeight="1" x14ac:dyDescent="0.2">
      <c r="A23" s="658">
        <v>12</v>
      </c>
      <c r="B23" s="45" t="s">
        <v>939</v>
      </c>
      <c r="C23" s="465">
        <v>554</v>
      </c>
      <c r="D23" s="338">
        <v>27.7</v>
      </c>
      <c r="E23" s="465">
        <v>493</v>
      </c>
      <c r="F23" s="338">
        <v>24.65</v>
      </c>
      <c r="G23" s="465">
        <v>0</v>
      </c>
      <c r="H23" s="465">
        <v>0</v>
      </c>
      <c r="I23" s="465">
        <v>61</v>
      </c>
      <c r="J23" s="338">
        <v>3.05</v>
      </c>
      <c r="K23" s="465">
        <v>0</v>
      </c>
      <c r="M23" s="533">
        <v>543</v>
      </c>
      <c r="N23" s="665">
        <v>23</v>
      </c>
      <c r="O23">
        <f t="shared" si="0"/>
        <v>520</v>
      </c>
      <c r="P23" s="663">
        <v>554</v>
      </c>
      <c r="Q23">
        <f t="shared" si="1"/>
        <v>-11</v>
      </c>
      <c r="R23" s="12">
        <v>0</v>
      </c>
    </row>
    <row r="24" spans="1:18" s="12" customFormat="1" ht="19.149999999999999" customHeight="1" x14ac:dyDescent="0.2">
      <c r="A24" s="658">
        <v>13</v>
      </c>
      <c r="B24" s="45" t="s">
        <v>940</v>
      </c>
      <c r="C24" s="465">
        <v>1213</v>
      </c>
      <c r="D24" s="338">
        <v>60.65</v>
      </c>
      <c r="E24" s="465">
        <v>1146</v>
      </c>
      <c r="F24" s="338">
        <v>57.3</v>
      </c>
      <c r="G24" s="465">
        <v>0</v>
      </c>
      <c r="H24" s="465">
        <v>0</v>
      </c>
      <c r="I24" s="465">
        <v>67</v>
      </c>
      <c r="J24" s="338">
        <v>3.35</v>
      </c>
      <c r="K24" s="465">
        <v>0</v>
      </c>
      <c r="M24" s="533">
        <v>1227</v>
      </c>
      <c r="N24" s="665">
        <v>29</v>
      </c>
      <c r="O24">
        <f t="shared" si="0"/>
        <v>1198</v>
      </c>
      <c r="P24" s="663">
        <v>1213</v>
      </c>
      <c r="Q24">
        <f t="shared" si="1"/>
        <v>14</v>
      </c>
      <c r="R24" s="12">
        <v>14</v>
      </c>
    </row>
    <row r="25" spans="1:18" s="12" customFormat="1" ht="19.149999999999999" customHeight="1" x14ac:dyDescent="0.2">
      <c r="A25" s="658">
        <v>14</v>
      </c>
      <c r="B25" s="45" t="s">
        <v>941</v>
      </c>
      <c r="C25" s="465">
        <v>1474</v>
      </c>
      <c r="D25" s="338">
        <v>73.7</v>
      </c>
      <c r="E25" s="465">
        <v>1389</v>
      </c>
      <c r="F25" s="338">
        <v>69.45</v>
      </c>
      <c r="G25" s="465">
        <v>0</v>
      </c>
      <c r="H25" s="465">
        <v>0</v>
      </c>
      <c r="I25" s="465">
        <v>85</v>
      </c>
      <c r="J25" s="338">
        <v>4.25</v>
      </c>
      <c r="K25" s="465">
        <v>0</v>
      </c>
      <c r="M25" s="533">
        <v>1440</v>
      </c>
      <c r="N25" s="665">
        <v>60</v>
      </c>
      <c r="O25">
        <f t="shared" si="0"/>
        <v>1380</v>
      </c>
      <c r="P25" s="663">
        <v>1474</v>
      </c>
      <c r="Q25">
        <f t="shared" si="1"/>
        <v>-34</v>
      </c>
      <c r="R25" s="12">
        <v>0</v>
      </c>
    </row>
    <row r="26" spans="1:18" s="12" customFormat="1" ht="19.149999999999999" customHeight="1" x14ac:dyDescent="0.2">
      <c r="A26" s="658">
        <v>15</v>
      </c>
      <c r="B26" s="45" t="s">
        <v>942</v>
      </c>
      <c r="C26" s="465">
        <v>764</v>
      </c>
      <c r="D26" s="338">
        <v>38.200000000000003</v>
      </c>
      <c r="E26" s="465">
        <v>716</v>
      </c>
      <c r="F26" s="338">
        <v>35.799999999999997</v>
      </c>
      <c r="G26" s="465">
        <v>0</v>
      </c>
      <c r="H26" s="465">
        <v>0</v>
      </c>
      <c r="I26" s="465">
        <v>48</v>
      </c>
      <c r="J26" s="338">
        <v>2.4</v>
      </c>
      <c r="K26" s="465">
        <v>0</v>
      </c>
      <c r="M26" s="533">
        <v>781</v>
      </c>
      <c r="N26" s="665">
        <v>40</v>
      </c>
      <c r="O26">
        <f t="shared" si="0"/>
        <v>741</v>
      </c>
      <c r="P26" s="663">
        <v>764</v>
      </c>
      <c r="Q26">
        <f t="shared" si="1"/>
        <v>17</v>
      </c>
      <c r="R26" s="12">
        <v>17</v>
      </c>
    </row>
    <row r="27" spans="1:18" s="12" customFormat="1" ht="19.149999999999999" customHeight="1" x14ac:dyDescent="0.2">
      <c r="A27" s="658">
        <v>16</v>
      </c>
      <c r="B27" s="45" t="s">
        <v>943</v>
      </c>
      <c r="C27" s="465">
        <v>804</v>
      </c>
      <c r="D27" s="338">
        <v>40.200000000000003</v>
      </c>
      <c r="E27" s="465">
        <v>804</v>
      </c>
      <c r="F27" s="338">
        <v>40.200000000000003</v>
      </c>
      <c r="G27" s="465">
        <v>0</v>
      </c>
      <c r="H27" s="465">
        <v>0</v>
      </c>
      <c r="I27" s="465">
        <v>0</v>
      </c>
      <c r="J27" s="338">
        <v>0</v>
      </c>
      <c r="K27" s="465">
        <v>0</v>
      </c>
      <c r="M27" s="533">
        <v>811</v>
      </c>
      <c r="N27" s="665">
        <v>26</v>
      </c>
      <c r="O27">
        <f t="shared" si="0"/>
        <v>785</v>
      </c>
      <c r="P27" s="663">
        <v>804</v>
      </c>
      <c r="Q27">
        <f t="shared" si="1"/>
        <v>7</v>
      </c>
      <c r="R27" s="12">
        <v>7</v>
      </c>
    </row>
    <row r="28" spans="1:18" s="12" customFormat="1" ht="19.149999999999999" customHeight="1" x14ac:dyDescent="0.2">
      <c r="A28" s="658">
        <v>17</v>
      </c>
      <c r="B28" s="45" t="s">
        <v>944</v>
      </c>
      <c r="C28" s="465">
        <v>591</v>
      </c>
      <c r="D28" s="338">
        <v>29.55</v>
      </c>
      <c r="E28" s="465">
        <v>344</v>
      </c>
      <c r="F28" s="338">
        <v>17.2</v>
      </c>
      <c r="G28" s="465">
        <v>0</v>
      </c>
      <c r="H28" s="465">
        <v>0</v>
      </c>
      <c r="I28" s="465">
        <v>247</v>
      </c>
      <c r="J28" s="338">
        <v>12.35</v>
      </c>
      <c r="K28" s="465">
        <v>0</v>
      </c>
      <c r="M28" s="533">
        <v>518</v>
      </c>
      <c r="N28" s="665">
        <v>12</v>
      </c>
      <c r="O28">
        <f t="shared" si="0"/>
        <v>506</v>
      </c>
      <c r="P28" s="663">
        <v>591</v>
      </c>
      <c r="Q28">
        <f t="shared" si="1"/>
        <v>-73</v>
      </c>
      <c r="R28" s="12">
        <v>0</v>
      </c>
    </row>
    <row r="29" spans="1:18" s="12" customFormat="1" ht="19.149999999999999" customHeight="1" x14ac:dyDescent="0.2">
      <c r="A29" s="658">
        <v>18</v>
      </c>
      <c r="B29" s="45" t="s">
        <v>945</v>
      </c>
      <c r="C29" s="465">
        <v>1796</v>
      </c>
      <c r="D29" s="338">
        <v>89.8</v>
      </c>
      <c r="E29" s="465">
        <v>1766</v>
      </c>
      <c r="F29" s="338">
        <v>88.3</v>
      </c>
      <c r="G29" s="465">
        <v>0</v>
      </c>
      <c r="H29" s="465">
        <v>0</v>
      </c>
      <c r="I29" s="465">
        <v>30</v>
      </c>
      <c r="J29" s="338">
        <v>1.5</v>
      </c>
      <c r="K29" s="465">
        <v>0</v>
      </c>
      <c r="M29" s="533">
        <v>1869</v>
      </c>
      <c r="N29" s="665">
        <v>60</v>
      </c>
      <c r="O29">
        <f t="shared" si="0"/>
        <v>1809</v>
      </c>
      <c r="P29" s="663">
        <v>1796</v>
      </c>
      <c r="Q29">
        <f t="shared" si="1"/>
        <v>73</v>
      </c>
      <c r="R29" s="12">
        <v>73</v>
      </c>
    </row>
    <row r="30" spans="1:18" s="12" customFormat="1" ht="19.149999999999999" customHeight="1" x14ac:dyDescent="0.2">
      <c r="A30" s="658">
        <v>19</v>
      </c>
      <c r="B30" s="45" t="s">
        <v>946</v>
      </c>
      <c r="C30" s="465">
        <v>764</v>
      </c>
      <c r="D30" s="338">
        <v>38.200000000000003</v>
      </c>
      <c r="E30" s="465">
        <v>673</v>
      </c>
      <c r="F30" s="338">
        <v>33.65</v>
      </c>
      <c r="G30" s="465">
        <v>0</v>
      </c>
      <c r="H30" s="465">
        <v>0</v>
      </c>
      <c r="I30" s="465">
        <v>91</v>
      </c>
      <c r="J30" s="338">
        <v>4.55</v>
      </c>
      <c r="K30" s="465">
        <v>0</v>
      </c>
      <c r="M30" s="533">
        <v>766</v>
      </c>
      <c r="N30" s="665">
        <v>25</v>
      </c>
      <c r="O30">
        <f t="shared" si="0"/>
        <v>741</v>
      </c>
      <c r="P30" s="663">
        <v>764</v>
      </c>
      <c r="Q30">
        <f t="shared" si="1"/>
        <v>2</v>
      </c>
      <c r="R30" s="12">
        <v>2</v>
      </c>
    </row>
    <row r="31" spans="1:18" s="12" customFormat="1" ht="19.149999999999999" customHeight="1" x14ac:dyDescent="0.2">
      <c r="A31" s="658">
        <v>20</v>
      </c>
      <c r="B31" s="45" t="s">
        <v>947</v>
      </c>
      <c r="C31" s="465">
        <v>1744</v>
      </c>
      <c r="D31" s="338">
        <v>87.2</v>
      </c>
      <c r="E31" s="465">
        <v>1577</v>
      </c>
      <c r="F31" s="338">
        <v>78.849999999999994</v>
      </c>
      <c r="G31" s="465">
        <v>0</v>
      </c>
      <c r="H31" s="465">
        <v>0</v>
      </c>
      <c r="I31" s="465">
        <v>167</v>
      </c>
      <c r="J31" s="338">
        <v>8.35</v>
      </c>
      <c r="K31" s="465">
        <v>0</v>
      </c>
      <c r="M31" s="533">
        <v>1786</v>
      </c>
      <c r="N31" s="665">
        <v>38</v>
      </c>
      <c r="O31">
        <f t="shared" si="0"/>
        <v>1748</v>
      </c>
      <c r="P31" s="663">
        <v>1744</v>
      </c>
      <c r="Q31">
        <f t="shared" si="1"/>
        <v>42</v>
      </c>
      <c r="R31" s="12">
        <v>42</v>
      </c>
    </row>
    <row r="32" spans="1:18" s="12" customFormat="1" ht="19.149999999999999" customHeight="1" x14ac:dyDescent="0.2">
      <c r="A32" s="658">
        <v>21</v>
      </c>
      <c r="B32" s="45" t="s">
        <v>948</v>
      </c>
      <c r="C32" s="465">
        <v>390</v>
      </c>
      <c r="D32" s="338">
        <v>19.5</v>
      </c>
      <c r="E32" s="465">
        <v>311</v>
      </c>
      <c r="F32" s="338">
        <v>15.55</v>
      </c>
      <c r="G32" s="465">
        <v>0</v>
      </c>
      <c r="H32" s="465">
        <v>0</v>
      </c>
      <c r="I32" s="465">
        <v>79</v>
      </c>
      <c r="J32" s="338">
        <v>3.95</v>
      </c>
      <c r="K32" s="465">
        <v>0</v>
      </c>
      <c r="M32" s="533">
        <v>373</v>
      </c>
      <c r="N32" s="665">
        <v>11</v>
      </c>
      <c r="O32">
        <f t="shared" si="0"/>
        <v>362</v>
      </c>
      <c r="P32" s="663">
        <v>390</v>
      </c>
      <c r="Q32">
        <f t="shared" si="1"/>
        <v>-17</v>
      </c>
      <c r="R32" s="12">
        <v>0</v>
      </c>
    </row>
    <row r="33" spans="1:18" s="12" customFormat="1" ht="19.149999999999999" customHeight="1" x14ac:dyDescent="0.25">
      <c r="A33" s="658">
        <v>22</v>
      </c>
      <c r="B33" s="45" t="s">
        <v>949</v>
      </c>
      <c r="C33" s="465">
        <v>519</v>
      </c>
      <c r="D33" s="338">
        <v>25.95</v>
      </c>
      <c r="E33" s="465">
        <v>470</v>
      </c>
      <c r="F33" s="338">
        <v>23.5</v>
      </c>
      <c r="G33" s="465">
        <v>0</v>
      </c>
      <c r="H33" s="465">
        <v>0</v>
      </c>
      <c r="I33" s="465">
        <v>49</v>
      </c>
      <c r="J33" s="338">
        <v>2.4500000000000002</v>
      </c>
      <c r="K33" s="465">
        <v>0</v>
      </c>
      <c r="M33" s="533">
        <v>521</v>
      </c>
      <c r="N33" s="313">
        <v>24</v>
      </c>
      <c r="O33">
        <f t="shared" si="0"/>
        <v>497</v>
      </c>
      <c r="P33" s="663">
        <v>519</v>
      </c>
      <c r="Q33">
        <f t="shared" si="1"/>
        <v>2</v>
      </c>
      <c r="R33" s="12">
        <v>2</v>
      </c>
    </row>
    <row r="34" spans="1:18" s="12" customFormat="1" ht="19.149999999999999" customHeight="1" x14ac:dyDescent="0.25">
      <c r="A34" s="466"/>
      <c r="B34" s="467" t="s">
        <v>950</v>
      </c>
      <c r="C34" s="467">
        <f>SUM(C12:C33)</f>
        <v>22843</v>
      </c>
      <c r="D34" s="659">
        <f t="shared" ref="D34:K34" si="2">SUM(D12:D33)</f>
        <v>1142.1500000000001</v>
      </c>
      <c r="E34" s="659">
        <f t="shared" si="2"/>
        <v>21532</v>
      </c>
      <c r="F34" s="339">
        <f t="shared" si="2"/>
        <v>1076.5999999999999</v>
      </c>
      <c r="G34" s="659">
        <f t="shared" si="2"/>
        <v>0</v>
      </c>
      <c r="H34" s="659">
        <f t="shared" si="2"/>
        <v>0</v>
      </c>
      <c r="I34" s="659">
        <f t="shared" si="2"/>
        <v>1311</v>
      </c>
      <c r="J34" s="659">
        <f t="shared" si="2"/>
        <v>65.550000000000054</v>
      </c>
      <c r="K34" s="659">
        <f t="shared" si="2"/>
        <v>122</v>
      </c>
      <c r="M34" s="674">
        <f>SUM(M12:M33)</f>
        <v>23121</v>
      </c>
      <c r="N34" s="674">
        <f>SUM(N12:N33)</f>
        <v>780</v>
      </c>
      <c r="O34" s="674">
        <f>SUM(O12:O33)</f>
        <v>22341</v>
      </c>
      <c r="P34" s="674">
        <f>SUM(P12:P33)</f>
        <v>22843</v>
      </c>
      <c r="Q34" s="674">
        <f t="shared" ref="Q34:R34" si="3">SUM(Q12:Q33)</f>
        <v>278</v>
      </c>
      <c r="R34" s="674">
        <f t="shared" si="3"/>
        <v>707</v>
      </c>
    </row>
    <row r="35" spans="1:18" s="12" customFormat="1" ht="19.5" customHeight="1" x14ac:dyDescent="0.25">
      <c r="A35" s="11"/>
      <c r="C35" s="231"/>
      <c r="D35" s="475"/>
      <c r="E35" s="231">
        <f>C34-E34</f>
        <v>1311</v>
      </c>
      <c r="F35" s="475"/>
      <c r="G35" s="231"/>
      <c r="H35" s="231"/>
      <c r="I35" s="231"/>
      <c r="J35" s="475"/>
      <c r="K35" s="231"/>
    </row>
    <row r="36" spans="1:18" s="12" customFormat="1" ht="25.15" customHeight="1" x14ac:dyDescent="0.2">
      <c r="B36" s="699"/>
      <c r="C36" s="700"/>
      <c r="D36" s="700"/>
      <c r="E36" s="700"/>
      <c r="F36" s="700"/>
      <c r="G36" s="700"/>
      <c r="H36" s="700"/>
      <c r="I36" s="700"/>
      <c r="J36" s="700"/>
      <c r="K36" s="700"/>
    </row>
    <row r="37" spans="1:18" s="12" customFormat="1" x14ac:dyDescent="0.2">
      <c r="A37" s="10" t="s">
        <v>43</v>
      </c>
    </row>
    <row r="38" spans="1:18" ht="15.75" customHeight="1" x14ac:dyDescent="0.2">
      <c r="C38" s="866"/>
      <c r="D38" s="866"/>
      <c r="E38" s="866"/>
      <c r="F38" s="866"/>
    </row>
    <row r="39" spans="1:18" s="15" customFormat="1" ht="13.9" customHeight="1" x14ac:dyDescent="0.2">
      <c r="B39" s="75"/>
      <c r="C39" s="75"/>
      <c r="D39" s="75"/>
      <c r="E39" s="75"/>
      <c r="F39" s="75"/>
      <c r="G39" s="75"/>
      <c r="H39" s="75"/>
      <c r="I39" s="884" t="s">
        <v>12</v>
      </c>
      <c r="J39" s="884"/>
      <c r="K39" s="75"/>
      <c r="L39" s="75"/>
      <c r="M39" s="75"/>
      <c r="N39" s="75"/>
      <c r="O39" s="75"/>
      <c r="P39" s="75"/>
    </row>
    <row r="40" spans="1:18" s="15" customFormat="1" ht="13.15" customHeight="1" x14ac:dyDescent="0.2">
      <c r="A40" s="885" t="s">
        <v>13</v>
      </c>
      <c r="B40" s="885"/>
      <c r="C40" s="885"/>
      <c r="D40" s="885"/>
      <c r="E40" s="885"/>
      <c r="F40" s="885"/>
      <c r="G40" s="885"/>
      <c r="H40" s="885"/>
      <c r="I40" s="885"/>
      <c r="J40" s="885"/>
      <c r="K40" s="75"/>
      <c r="L40" s="75"/>
      <c r="M40" s="75"/>
      <c r="N40" s="75"/>
      <c r="O40" s="75"/>
      <c r="P40" s="75"/>
    </row>
    <row r="41" spans="1:18" s="15" customFormat="1" ht="13.15" customHeight="1" x14ac:dyDescent="0.2">
      <c r="A41" s="885" t="s">
        <v>19</v>
      </c>
      <c r="B41" s="885"/>
      <c r="C41" s="885"/>
      <c r="D41" s="885"/>
      <c r="E41" s="885"/>
      <c r="F41" s="885"/>
      <c r="G41" s="885"/>
      <c r="H41" s="885"/>
      <c r="I41" s="885"/>
      <c r="J41" s="885"/>
      <c r="K41" s="75"/>
      <c r="L41" s="75"/>
      <c r="M41" s="75"/>
      <c r="N41" s="75"/>
      <c r="O41" s="75"/>
      <c r="P41" s="75"/>
    </row>
    <row r="42" spans="1:18" s="15" customFormat="1" x14ac:dyDescent="0.2">
      <c r="A42" s="14" t="s">
        <v>22</v>
      </c>
      <c r="B42" s="14"/>
      <c r="C42" s="14"/>
      <c r="D42" s="14"/>
      <c r="E42" s="14"/>
      <c r="F42" s="14"/>
      <c r="H42" s="861" t="s">
        <v>23</v>
      </c>
      <c r="I42" s="861"/>
    </row>
    <row r="43" spans="1:18" s="15" customFormat="1" x14ac:dyDescent="0.2">
      <c r="A43" s="14"/>
    </row>
    <row r="44" spans="1:18" x14ac:dyDescent="0.2">
      <c r="A44" s="865"/>
      <c r="B44" s="865"/>
      <c r="C44" s="865"/>
      <c r="D44" s="865"/>
      <c r="E44" s="865"/>
      <c r="F44" s="865"/>
      <c r="G44" s="865"/>
      <c r="H44" s="865"/>
      <c r="I44" s="865"/>
      <c r="J44" s="865"/>
    </row>
  </sheetData>
  <mergeCells count="21">
    <mergeCell ref="J1:K1"/>
    <mergeCell ref="I9:J9"/>
    <mergeCell ref="D1:E1"/>
    <mergeCell ref="A2:J2"/>
    <mergeCell ref="A3:J3"/>
    <mergeCell ref="C9:D9"/>
    <mergeCell ref="A5:L5"/>
    <mergeCell ref="K9:K10"/>
    <mergeCell ref="A7:B7"/>
    <mergeCell ref="A44:J44"/>
    <mergeCell ref="A40:J40"/>
    <mergeCell ref="I7:K7"/>
    <mergeCell ref="H42:I42"/>
    <mergeCell ref="C8:J8"/>
    <mergeCell ref="A9:A10"/>
    <mergeCell ref="I39:J39"/>
    <mergeCell ref="B9:B10"/>
    <mergeCell ref="E9:F9"/>
    <mergeCell ref="G9:H9"/>
    <mergeCell ref="A41:J41"/>
    <mergeCell ref="C38:F38"/>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view="pageBreakPreview" topLeftCell="A22" zoomScale="90" zoomScaleSheetLayoutView="90" workbookViewId="0">
      <selection activeCell="A41" sqref="A41:J41"/>
    </sheetView>
  </sheetViews>
  <sheetFormatPr defaultRowHeight="12.75" x14ac:dyDescent="0.2"/>
  <cols>
    <col min="2" max="2" width="19" customWidth="1"/>
    <col min="3" max="3" width="16.28515625" customWidth="1"/>
    <col min="4" max="4" width="15.85546875" customWidth="1"/>
    <col min="5" max="5" width="9.28515625" customWidth="1"/>
    <col min="6" max="6" width="13.5703125" customWidth="1"/>
    <col min="7" max="7" width="9.7109375" customWidth="1"/>
    <col min="8" max="8" width="10.42578125" customWidth="1"/>
    <col min="9" max="9" width="15.28515625" customWidth="1"/>
    <col min="10" max="10" width="19.28515625" customWidth="1"/>
    <col min="11" max="11" width="15" customWidth="1"/>
  </cols>
  <sheetData>
    <row r="1" spans="1:19" ht="22.9" customHeight="1" x14ac:dyDescent="0.2">
      <c r="D1" s="861"/>
      <c r="E1" s="861"/>
      <c r="H1" s="38"/>
      <c r="J1" s="864" t="s">
        <v>483</v>
      </c>
      <c r="K1" s="864"/>
    </row>
    <row r="2" spans="1:19" ht="15" x14ac:dyDescent="0.2">
      <c r="A2" s="874" t="s">
        <v>0</v>
      </c>
      <c r="B2" s="874"/>
      <c r="C2" s="874"/>
      <c r="D2" s="874"/>
      <c r="E2" s="874"/>
      <c r="F2" s="874"/>
      <c r="G2" s="874"/>
      <c r="H2" s="874"/>
      <c r="I2" s="874"/>
      <c r="J2" s="874"/>
    </row>
    <row r="3" spans="1:19" ht="18" x14ac:dyDescent="0.25">
      <c r="A3" s="917" t="s">
        <v>709</v>
      </c>
      <c r="B3" s="917"/>
      <c r="C3" s="917"/>
      <c r="D3" s="917"/>
      <c r="E3" s="917"/>
      <c r="F3" s="917"/>
      <c r="G3" s="917"/>
      <c r="H3" s="917"/>
      <c r="I3" s="917"/>
      <c r="J3" s="917"/>
    </row>
    <row r="4" spans="1:19" ht="10.5" customHeight="1" x14ac:dyDescent="0.2"/>
    <row r="5" spans="1:19" s="15" customFormat="1" ht="15.75" customHeight="1" x14ac:dyDescent="0.2">
      <c r="A5" s="1012" t="s">
        <v>493</v>
      </c>
      <c r="B5" s="1012"/>
      <c r="C5" s="1012"/>
      <c r="D5" s="1012"/>
      <c r="E5" s="1012"/>
      <c r="F5" s="1012"/>
      <c r="G5" s="1012"/>
      <c r="H5" s="1012"/>
      <c r="I5" s="1012"/>
      <c r="J5" s="1012"/>
      <c r="K5" s="1012"/>
      <c r="L5" s="1012"/>
    </row>
    <row r="6" spans="1:19" s="15" customFormat="1" ht="15.75" customHeight="1" x14ac:dyDescent="0.25">
      <c r="A6" s="41"/>
      <c r="B6" s="41"/>
      <c r="C6" s="41"/>
      <c r="D6" s="41"/>
      <c r="E6" s="41"/>
      <c r="F6" s="41"/>
      <c r="G6" s="41"/>
      <c r="H6" s="41"/>
      <c r="I6" s="41"/>
      <c r="J6" s="41"/>
    </row>
    <row r="7" spans="1:19" s="15" customFormat="1" x14ac:dyDescent="0.2">
      <c r="A7" s="858" t="s">
        <v>165</v>
      </c>
      <c r="B7" s="858"/>
      <c r="I7" s="949" t="s">
        <v>791</v>
      </c>
      <c r="J7" s="949"/>
      <c r="K7" s="949"/>
    </row>
    <row r="8" spans="1:19" s="13" customFormat="1" ht="15.75" hidden="1" x14ac:dyDescent="0.25">
      <c r="C8" s="874" t="s">
        <v>15</v>
      </c>
      <c r="D8" s="874"/>
      <c r="E8" s="874"/>
      <c r="F8" s="874"/>
      <c r="G8" s="874"/>
      <c r="H8" s="874"/>
      <c r="I8" s="874"/>
      <c r="J8" s="874"/>
    </row>
    <row r="9" spans="1:19" ht="31.5" customHeight="1" x14ac:dyDescent="0.2">
      <c r="A9" s="859" t="s">
        <v>25</v>
      </c>
      <c r="B9" s="859" t="s">
        <v>39</v>
      </c>
      <c r="C9" s="905" t="s">
        <v>777</v>
      </c>
      <c r="D9" s="945"/>
      <c r="E9" s="905" t="s">
        <v>482</v>
      </c>
      <c r="F9" s="945"/>
      <c r="G9" s="905" t="s">
        <v>41</v>
      </c>
      <c r="H9" s="945"/>
      <c r="I9" s="873" t="s">
        <v>109</v>
      </c>
      <c r="J9" s="873"/>
      <c r="K9" s="859" t="s">
        <v>520</v>
      </c>
      <c r="R9" s="9"/>
      <c r="S9" s="12"/>
    </row>
    <row r="10" spans="1:19" s="14" customFormat="1" ht="46.5" customHeight="1" x14ac:dyDescent="0.2">
      <c r="A10" s="860"/>
      <c r="B10" s="860"/>
      <c r="C10" s="5" t="s">
        <v>42</v>
      </c>
      <c r="D10" s="5" t="s">
        <v>108</v>
      </c>
      <c r="E10" s="5" t="s">
        <v>42</v>
      </c>
      <c r="F10" s="5" t="s">
        <v>108</v>
      </c>
      <c r="G10" s="5" t="s">
        <v>42</v>
      </c>
      <c r="H10" s="5" t="s">
        <v>108</v>
      </c>
      <c r="I10" s="5" t="s">
        <v>138</v>
      </c>
      <c r="J10" s="5" t="s">
        <v>139</v>
      </c>
      <c r="K10" s="860"/>
    </row>
    <row r="11" spans="1:19" x14ac:dyDescent="0.2">
      <c r="A11" s="241">
        <v>1</v>
      </c>
      <c r="B11" s="241">
        <v>2</v>
      </c>
      <c r="C11" s="241">
        <v>3</v>
      </c>
      <c r="D11" s="241">
        <v>4</v>
      </c>
      <c r="E11" s="241">
        <v>5</v>
      </c>
      <c r="F11" s="241">
        <v>6</v>
      </c>
      <c r="G11" s="241">
        <v>7</v>
      </c>
      <c r="H11" s="241">
        <v>8</v>
      </c>
      <c r="I11" s="241">
        <v>9</v>
      </c>
      <c r="J11" s="241">
        <v>10</v>
      </c>
      <c r="K11" s="241">
        <v>11</v>
      </c>
    </row>
    <row r="12" spans="1:19" ht="21" customHeight="1" x14ac:dyDescent="0.2">
      <c r="A12" s="633">
        <v>1</v>
      </c>
      <c r="B12" s="643" t="s">
        <v>893</v>
      </c>
      <c r="C12" s="633">
        <v>63</v>
      </c>
      <c r="D12" s="454">
        <v>3.1500000000000004</v>
      </c>
      <c r="E12" s="633">
        <v>63</v>
      </c>
      <c r="F12" s="454">
        <v>3.1500000000000004</v>
      </c>
      <c r="G12" s="633">
        <v>0</v>
      </c>
      <c r="H12" s="454">
        <v>0</v>
      </c>
      <c r="I12" s="633">
        <v>0</v>
      </c>
      <c r="J12" s="454">
        <v>0</v>
      </c>
      <c r="K12" s="633">
        <v>0</v>
      </c>
    </row>
    <row r="13" spans="1:19" ht="21" customHeight="1" x14ac:dyDescent="0.2">
      <c r="A13" s="633">
        <v>2</v>
      </c>
      <c r="B13" s="643" t="s">
        <v>894</v>
      </c>
      <c r="C13" s="633">
        <v>24</v>
      </c>
      <c r="D13" s="454">
        <v>1.2000000000000002</v>
      </c>
      <c r="E13" s="633">
        <v>24</v>
      </c>
      <c r="F13" s="454">
        <v>1.2000000000000002</v>
      </c>
      <c r="G13" s="633">
        <v>0</v>
      </c>
      <c r="H13" s="454">
        <v>0</v>
      </c>
      <c r="I13" s="633">
        <v>0</v>
      </c>
      <c r="J13" s="454">
        <v>0</v>
      </c>
      <c r="K13" s="633">
        <v>0</v>
      </c>
    </row>
    <row r="14" spans="1:19" ht="21" customHeight="1" x14ac:dyDescent="0.2">
      <c r="A14" s="633">
        <v>3</v>
      </c>
      <c r="B14" s="643" t="s">
        <v>895</v>
      </c>
      <c r="C14" s="633">
        <v>50</v>
      </c>
      <c r="D14" s="454">
        <v>2.5</v>
      </c>
      <c r="E14" s="633">
        <v>50</v>
      </c>
      <c r="F14" s="454">
        <v>2.5</v>
      </c>
      <c r="G14" s="633">
        <v>0</v>
      </c>
      <c r="H14" s="454">
        <v>0</v>
      </c>
      <c r="I14" s="633">
        <v>0</v>
      </c>
      <c r="J14" s="454">
        <v>0</v>
      </c>
      <c r="K14" s="633">
        <v>0</v>
      </c>
    </row>
    <row r="15" spans="1:19" ht="21" customHeight="1" x14ac:dyDescent="0.2">
      <c r="A15" s="633">
        <v>4</v>
      </c>
      <c r="B15" s="643" t="s">
        <v>896</v>
      </c>
      <c r="C15" s="633">
        <v>41</v>
      </c>
      <c r="D15" s="454">
        <v>2.0500000000000003</v>
      </c>
      <c r="E15" s="633">
        <v>41</v>
      </c>
      <c r="F15" s="454">
        <v>2.0500000000000003</v>
      </c>
      <c r="G15" s="633">
        <v>0</v>
      </c>
      <c r="H15" s="454">
        <v>0</v>
      </c>
      <c r="I15" s="633">
        <v>0</v>
      </c>
      <c r="J15" s="454">
        <v>0</v>
      </c>
      <c r="K15" s="633">
        <v>0</v>
      </c>
    </row>
    <row r="16" spans="1:19" ht="21" customHeight="1" x14ac:dyDescent="0.2">
      <c r="A16" s="633">
        <v>5</v>
      </c>
      <c r="B16" s="643" t="s">
        <v>897</v>
      </c>
      <c r="C16" s="633">
        <v>35</v>
      </c>
      <c r="D16" s="454">
        <v>1.75</v>
      </c>
      <c r="E16" s="633">
        <v>35</v>
      </c>
      <c r="F16" s="454">
        <v>1.75</v>
      </c>
      <c r="G16" s="633">
        <v>0</v>
      </c>
      <c r="H16" s="454">
        <v>0</v>
      </c>
      <c r="I16" s="633">
        <v>0</v>
      </c>
      <c r="J16" s="454">
        <v>0</v>
      </c>
      <c r="K16" s="633">
        <v>0</v>
      </c>
    </row>
    <row r="17" spans="1:11" ht="21" customHeight="1" x14ac:dyDescent="0.2">
      <c r="A17" s="633">
        <v>6</v>
      </c>
      <c r="B17" s="643" t="s">
        <v>898</v>
      </c>
      <c r="C17" s="633">
        <v>40</v>
      </c>
      <c r="D17" s="454">
        <v>2</v>
      </c>
      <c r="E17" s="633">
        <v>40</v>
      </c>
      <c r="F17" s="454">
        <v>2</v>
      </c>
      <c r="G17" s="633">
        <v>0</v>
      </c>
      <c r="H17" s="454">
        <v>0</v>
      </c>
      <c r="I17" s="633">
        <v>0</v>
      </c>
      <c r="J17" s="454">
        <v>0</v>
      </c>
      <c r="K17" s="633">
        <v>0</v>
      </c>
    </row>
    <row r="18" spans="1:11" ht="21" customHeight="1" x14ac:dyDescent="0.2">
      <c r="A18" s="633">
        <v>7</v>
      </c>
      <c r="B18" s="643" t="s">
        <v>899</v>
      </c>
      <c r="C18" s="633">
        <v>35</v>
      </c>
      <c r="D18" s="454">
        <v>1.75</v>
      </c>
      <c r="E18" s="633">
        <v>35</v>
      </c>
      <c r="F18" s="454">
        <v>1.75</v>
      </c>
      <c r="G18" s="633">
        <v>0</v>
      </c>
      <c r="H18" s="454">
        <v>0</v>
      </c>
      <c r="I18" s="633">
        <v>0</v>
      </c>
      <c r="J18" s="454">
        <v>0</v>
      </c>
      <c r="K18" s="633">
        <v>0</v>
      </c>
    </row>
    <row r="19" spans="1:11" ht="21" customHeight="1" x14ac:dyDescent="0.2">
      <c r="A19" s="633">
        <v>8</v>
      </c>
      <c r="B19" s="643" t="s">
        <v>900</v>
      </c>
      <c r="C19" s="633">
        <v>38</v>
      </c>
      <c r="D19" s="454">
        <v>1.9000000000000001</v>
      </c>
      <c r="E19" s="633">
        <v>38</v>
      </c>
      <c r="F19" s="454">
        <v>1.9000000000000001</v>
      </c>
      <c r="G19" s="633">
        <v>0</v>
      </c>
      <c r="H19" s="454">
        <v>0</v>
      </c>
      <c r="I19" s="633">
        <v>0</v>
      </c>
      <c r="J19" s="454">
        <v>0</v>
      </c>
      <c r="K19" s="633">
        <v>0</v>
      </c>
    </row>
    <row r="20" spans="1:11" ht="21" customHeight="1" x14ac:dyDescent="0.2">
      <c r="A20" s="633">
        <v>9</v>
      </c>
      <c r="B20" s="643" t="s">
        <v>901</v>
      </c>
      <c r="C20" s="633">
        <v>48</v>
      </c>
      <c r="D20" s="454">
        <v>2.4000000000000004</v>
      </c>
      <c r="E20" s="633">
        <v>48</v>
      </c>
      <c r="F20" s="454">
        <v>2.4000000000000004</v>
      </c>
      <c r="G20" s="633">
        <v>0</v>
      </c>
      <c r="H20" s="454">
        <v>0</v>
      </c>
      <c r="I20" s="633">
        <v>0</v>
      </c>
      <c r="J20" s="454">
        <v>0</v>
      </c>
      <c r="K20" s="633">
        <v>0</v>
      </c>
    </row>
    <row r="21" spans="1:11" ht="21" customHeight="1" x14ac:dyDescent="0.2">
      <c r="A21" s="660">
        <v>10</v>
      </c>
      <c r="B21" s="643" t="s">
        <v>902</v>
      </c>
      <c r="C21" s="633">
        <v>41</v>
      </c>
      <c r="D21" s="454">
        <v>2.0500000000000003</v>
      </c>
      <c r="E21" s="633">
        <v>41</v>
      </c>
      <c r="F21" s="454">
        <v>2.0500000000000003</v>
      </c>
      <c r="G21" s="633">
        <v>0</v>
      </c>
      <c r="H21" s="454">
        <v>0</v>
      </c>
      <c r="I21" s="633">
        <v>0</v>
      </c>
      <c r="J21" s="454">
        <v>0</v>
      </c>
      <c r="K21" s="633">
        <v>0</v>
      </c>
    </row>
    <row r="22" spans="1:11" s="12" customFormat="1" ht="21" customHeight="1" x14ac:dyDescent="0.2">
      <c r="A22" s="660">
        <v>11</v>
      </c>
      <c r="B22" s="314" t="s">
        <v>938</v>
      </c>
      <c r="C22" s="633">
        <v>17</v>
      </c>
      <c r="D22" s="454">
        <v>0.85</v>
      </c>
      <c r="E22" s="633">
        <v>17</v>
      </c>
      <c r="F22" s="454">
        <v>0.85</v>
      </c>
      <c r="G22" s="633">
        <v>0</v>
      </c>
      <c r="H22" s="454">
        <v>0</v>
      </c>
      <c r="I22" s="633">
        <v>0</v>
      </c>
      <c r="J22" s="454">
        <v>0</v>
      </c>
      <c r="K22" s="633">
        <v>0</v>
      </c>
    </row>
    <row r="23" spans="1:11" s="12" customFormat="1" ht="21" customHeight="1" x14ac:dyDescent="0.2">
      <c r="A23" s="660">
        <v>12</v>
      </c>
      <c r="B23" s="314" t="s">
        <v>939</v>
      </c>
      <c r="C23" s="633">
        <v>23</v>
      </c>
      <c r="D23" s="454">
        <v>1.1499999999999999</v>
      </c>
      <c r="E23" s="633">
        <v>23</v>
      </c>
      <c r="F23" s="454">
        <v>1.1499999999999999</v>
      </c>
      <c r="G23" s="633">
        <v>0</v>
      </c>
      <c r="H23" s="454">
        <v>0</v>
      </c>
      <c r="I23" s="633">
        <v>0</v>
      </c>
      <c r="J23" s="454">
        <v>0</v>
      </c>
      <c r="K23" s="633">
        <v>0</v>
      </c>
    </row>
    <row r="24" spans="1:11" s="12" customFormat="1" ht="21" customHeight="1" x14ac:dyDescent="0.2">
      <c r="A24" s="660">
        <v>13</v>
      </c>
      <c r="B24" s="314" t="s">
        <v>940</v>
      </c>
      <c r="C24" s="633">
        <v>29</v>
      </c>
      <c r="D24" s="454">
        <v>1.45</v>
      </c>
      <c r="E24" s="633">
        <v>29</v>
      </c>
      <c r="F24" s="454">
        <v>1.45</v>
      </c>
      <c r="G24" s="633">
        <v>0</v>
      </c>
      <c r="H24" s="454">
        <v>0</v>
      </c>
      <c r="I24" s="633">
        <v>0</v>
      </c>
      <c r="J24" s="454">
        <v>0</v>
      </c>
      <c r="K24" s="633">
        <v>0</v>
      </c>
    </row>
    <row r="25" spans="1:11" s="12" customFormat="1" ht="21" customHeight="1" x14ac:dyDescent="0.2">
      <c r="A25" s="660">
        <v>14</v>
      </c>
      <c r="B25" s="314" t="s">
        <v>941</v>
      </c>
      <c r="C25" s="633">
        <v>60</v>
      </c>
      <c r="D25" s="454">
        <v>3</v>
      </c>
      <c r="E25" s="633">
        <v>60</v>
      </c>
      <c r="F25" s="454">
        <v>3</v>
      </c>
      <c r="G25" s="633">
        <v>0</v>
      </c>
      <c r="H25" s="454">
        <v>0</v>
      </c>
      <c r="I25" s="633">
        <v>0</v>
      </c>
      <c r="J25" s="454">
        <v>0</v>
      </c>
      <c r="K25" s="633">
        <v>0</v>
      </c>
    </row>
    <row r="26" spans="1:11" s="12" customFormat="1" ht="21" customHeight="1" x14ac:dyDescent="0.2">
      <c r="A26" s="660">
        <v>15</v>
      </c>
      <c r="B26" s="314" t="s">
        <v>942</v>
      </c>
      <c r="C26" s="633">
        <v>40</v>
      </c>
      <c r="D26" s="454">
        <v>2</v>
      </c>
      <c r="E26" s="633">
        <v>40</v>
      </c>
      <c r="F26" s="454">
        <v>2</v>
      </c>
      <c r="G26" s="633">
        <v>0</v>
      </c>
      <c r="H26" s="454">
        <v>0</v>
      </c>
      <c r="I26" s="633">
        <v>0</v>
      </c>
      <c r="J26" s="454">
        <v>0</v>
      </c>
      <c r="K26" s="633">
        <v>0</v>
      </c>
    </row>
    <row r="27" spans="1:11" s="12" customFormat="1" ht="21" customHeight="1" x14ac:dyDescent="0.2">
      <c r="A27" s="660">
        <v>16</v>
      </c>
      <c r="B27" s="314" t="s">
        <v>943</v>
      </c>
      <c r="C27" s="633">
        <v>26</v>
      </c>
      <c r="D27" s="454">
        <v>1.3</v>
      </c>
      <c r="E27" s="633">
        <v>26</v>
      </c>
      <c r="F27" s="454">
        <v>1.3</v>
      </c>
      <c r="G27" s="633">
        <v>0</v>
      </c>
      <c r="H27" s="454">
        <v>0</v>
      </c>
      <c r="I27" s="633">
        <v>0</v>
      </c>
      <c r="J27" s="454">
        <v>0</v>
      </c>
      <c r="K27" s="633">
        <v>0</v>
      </c>
    </row>
    <row r="28" spans="1:11" s="12" customFormat="1" ht="21" customHeight="1" x14ac:dyDescent="0.2">
      <c r="A28" s="660">
        <v>17</v>
      </c>
      <c r="B28" s="314" t="s">
        <v>944</v>
      </c>
      <c r="C28" s="633">
        <v>12</v>
      </c>
      <c r="D28" s="454">
        <v>0.6</v>
      </c>
      <c r="E28" s="633">
        <v>12</v>
      </c>
      <c r="F28" s="454">
        <v>0.6</v>
      </c>
      <c r="G28" s="633">
        <v>0</v>
      </c>
      <c r="H28" s="454">
        <v>0</v>
      </c>
      <c r="I28" s="633">
        <v>0</v>
      </c>
      <c r="J28" s="454">
        <v>0</v>
      </c>
      <c r="K28" s="633">
        <v>0</v>
      </c>
    </row>
    <row r="29" spans="1:11" s="12" customFormat="1" ht="21" customHeight="1" x14ac:dyDescent="0.2">
      <c r="A29" s="660">
        <v>18</v>
      </c>
      <c r="B29" s="314" t="s">
        <v>945</v>
      </c>
      <c r="C29" s="633">
        <v>60</v>
      </c>
      <c r="D29" s="454">
        <v>3</v>
      </c>
      <c r="E29" s="633">
        <v>60</v>
      </c>
      <c r="F29" s="454">
        <v>3</v>
      </c>
      <c r="G29" s="633">
        <v>0</v>
      </c>
      <c r="H29" s="454">
        <v>0</v>
      </c>
      <c r="I29" s="633">
        <v>0</v>
      </c>
      <c r="J29" s="454">
        <v>0</v>
      </c>
      <c r="K29" s="633">
        <v>0</v>
      </c>
    </row>
    <row r="30" spans="1:11" s="12" customFormat="1" ht="21" customHeight="1" x14ac:dyDescent="0.2">
      <c r="A30" s="660">
        <v>19</v>
      </c>
      <c r="B30" s="314" t="s">
        <v>946</v>
      </c>
      <c r="C30" s="633">
        <v>25</v>
      </c>
      <c r="D30" s="454">
        <v>1.25</v>
      </c>
      <c r="E30" s="633">
        <v>25</v>
      </c>
      <c r="F30" s="454">
        <v>1.25</v>
      </c>
      <c r="G30" s="633">
        <v>0</v>
      </c>
      <c r="H30" s="454">
        <v>0</v>
      </c>
      <c r="I30" s="633">
        <v>0</v>
      </c>
      <c r="J30" s="454">
        <v>0</v>
      </c>
      <c r="K30" s="633">
        <v>0</v>
      </c>
    </row>
    <row r="31" spans="1:11" s="12" customFormat="1" ht="21" customHeight="1" x14ac:dyDescent="0.2">
      <c r="A31" s="660">
        <v>20</v>
      </c>
      <c r="B31" s="314" t="s">
        <v>947</v>
      </c>
      <c r="C31" s="633">
        <v>38</v>
      </c>
      <c r="D31" s="454">
        <v>1.9</v>
      </c>
      <c r="E31" s="633">
        <v>38</v>
      </c>
      <c r="F31" s="454">
        <v>1.9</v>
      </c>
      <c r="G31" s="633">
        <v>0</v>
      </c>
      <c r="H31" s="454">
        <v>0</v>
      </c>
      <c r="I31" s="633">
        <v>0</v>
      </c>
      <c r="J31" s="454">
        <v>0</v>
      </c>
      <c r="K31" s="633">
        <v>0</v>
      </c>
    </row>
    <row r="32" spans="1:11" s="12" customFormat="1" ht="21" customHeight="1" x14ac:dyDescent="0.2">
      <c r="A32" s="660">
        <v>21</v>
      </c>
      <c r="B32" s="314" t="s">
        <v>948</v>
      </c>
      <c r="C32" s="633">
        <v>11</v>
      </c>
      <c r="D32" s="454">
        <v>0.55000000000000004</v>
      </c>
      <c r="E32" s="633">
        <v>11</v>
      </c>
      <c r="F32" s="454">
        <v>0.55000000000000004</v>
      </c>
      <c r="G32" s="633">
        <v>0</v>
      </c>
      <c r="H32" s="454">
        <v>0</v>
      </c>
      <c r="I32" s="633">
        <v>0</v>
      </c>
      <c r="J32" s="454">
        <v>0</v>
      </c>
      <c r="K32" s="633">
        <v>0</v>
      </c>
    </row>
    <row r="33" spans="1:16" s="12" customFormat="1" ht="21" customHeight="1" x14ac:dyDescent="0.25">
      <c r="A33" s="660">
        <v>22</v>
      </c>
      <c r="B33" s="314" t="s">
        <v>949</v>
      </c>
      <c r="C33" s="313">
        <v>24</v>
      </c>
      <c r="D33" s="458">
        <v>1.2</v>
      </c>
      <c r="E33" s="313">
        <v>24</v>
      </c>
      <c r="F33" s="458">
        <v>1.2</v>
      </c>
      <c r="G33" s="313">
        <v>0</v>
      </c>
      <c r="H33" s="458">
        <v>0</v>
      </c>
      <c r="I33" s="313">
        <v>0</v>
      </c>
      <c r="J33" s="458">
        <v>0</v>
      </c>
      <c r="K33" s="313">
        <v>0</v>
      </c>
    </row>
    <row r="34" spans="1:16" s="12" customFormat="1" ht="22.5" customHeight="1" x14ac:dyDescent="0.25">
      <c r="A34" s="313"/>
      <c r="B34" s="313" t="s">
        <v>950</v>
      </c>
      <c r="C34" s="313">
        <f>SUM(C12:C33)</f>
        <v>780</v>
      </c>
      <c r="D34" s="458">
        <f t="shared" ref="D34:K34" si="0">SUM(D12:D33)</f>
        <v>39.000000000000007</v>
      </c>
      <c r="E34" s="313">
        <f t="shared" si="0"/>
        <v>780</v>
      </c>
      <c r="F34" s="458">
        <f t="shared" si="0"/>
        <v>39.000000000000007</v>
      </c>
      <c r="G34" s="313">
        <f t="shared" si="0"/>
        <v>0</v>
      </c>
      <c r="H34" s="458">
        <f t="shared" si="0"/>
        <v>0</v>
      </c>
      <c r="I34" s="313">
        <f t="shared" si="0"/>
        <v>0</v>
      </c>
      <c r="J34" s="458">
        <f t="shared" si="0"/>
        <v>0</v>
      </c>
      <c r="K34" s="313">
        <f t="shared" si="0"/>
        <v>0</v>
      </c>
    </row>
    <row r="35" spans="1:16" s="12" customFormat="1" ht="22.5" customHeight="1" x14ac:dyDescent="0.25">
      <c r="A35" s="231"/>
      <c r="B35" s="445"/>
      <c r="C35" s="231"/>
      <c r="D35" s="231"/>
      <c r="E35" s="231"/>
      <c r="F35" s="231"/>
      <c r="G35" s="231"/>
      <c r="H35" s="231"/>
      <c r="I35" s="231"/>
      <c r="J35" s="231"/>
      <c r="K35" s="231"/>
    </row>
    <row r="36" spans="1:16" s="12" customFormat="1" ht="22.5" customHeight="1" x14ac:dyDescent="0.25">
      <c r="A36" s="231"/>
      <c r="B36" s="445"/>
      <c r="C36" s="231"/>
      <c r="D36" s="231"/>
      <c r="E36" s="231"/>
      <c r="F36" s="231"/>
      <c r="G36" s="231"/>
      <c r="H36" s="231"/>
      <c r="I36" s="231"/>
      <c r="J36" s="231"/>
      <c r="K36" s="231"/>
    </row>
    <row r="37" spans="1:16" s="12" customFormat="1" x14ac:dyDescent="0.2"/>
    <row r="38" spans="1:16" s="12" customFormat="1" x14ac:dyDescent="0.2">
      <c r="A38" s="10" t="s">
        <v>43</v>
      </c>
    </row>
    <row r="39" spans="1:16" ht="15.75" customHeight="1" x14ac:dyDescent="0.2">
      <c r="C39" s="866"/>
      <c r="D39" s="866"/>
      <c r="E39" s="866"/>
      <c r="F39" s="866"/>
    </row>
    <row r="40" spans="1:16" s="15" customFormat="1" ht="13.9" customHeight="1" x14ac:dyDescent="0.2">
      <c r="B40" s="75"/>
      <c r="C40" s="75"/>
      <c r="D40" s="75"/>
      <c r="E40" s="75"/>
      <c r="F40" s="75"/>
      <c r="G40" s="75"/>
      <c r="H40" s="75"/>
      <c r="I40" s="884" t="s">
        <v>12</v>
      </c>
      <c r="J40" s="884"/>
      <c r="K40" s="75"/>
      <c r="L40" s="75"/>
      <c r="M40" s="75"/>
      <c r="N40" s="75"/>
      <c r="O40" s="75"/>
      <c r="P40" s="75"/>
    </row>
    <row r="41" spans="1:16" s="15" customFormat="1" ht="13.15" customHeight="1" x14ac:dyDescent="0.2">
      <c r="A41" s="885" t="s">
        <v>13</v>
      </c>
      <c r="B41" s="885"/>
      <c r="C41" s="885"/>
      <c r="D41" s="885"/>
      <c r="E41" s="885"/>
      <c r="F41" s="885"/>
      <c r="G41" s="885"/>
      <c r="H41" s="885"/>
      <c r="I41" s="885"/>
      <c r="J41" s="885"/>
      <c r="K41" s="75"/>
      <c r="L41" s="75"/>
      <c r="M41" s="75"/>
      <c r="N41" s="75"/>
      <c r="O41" s="75"/>
      <c r="P41" s="75"/>
    </row>
    <row r="42" spans="1:16" s="15" customFormat="1" ht="13.15" customHeight="1" x14ac:dyDescent="0.2">
      <c r="A42" s="885" t="s">
        <v>19</v>
      </c>
      <c r="B42" s="885"/>
      <c r="C42" s="885"/>
      <c r="D42" s="885"/>
      <c r="E42" s="885"/>
      <c r="F42" s="885"/>
      <c r="G42" s="885"/>
      <c r="H42" s="885"/>
      <c r="I42" s="885"/>
      <c r="J42" s="885"/>
      <c r="K42" s="75"/>
      <c r="L42" s="75"/>
      <c r="M42" s="75"/>
      <c r="N42" s="75"/>
      <c r="O42" s="75"/>
      <c r="P42" s="75"/>
    </row>
    <row r="43" spans="1:16" s="15" customFormat="1" x14ac:dyDescent="0.2">
      <c r="A43" s="14" t="s">
        <v>22</v>
      </c>
      <c r="B43" s="14"/>
      <c r="C43" s="14"/>
      <c r="D43" s="14"/>
      <c r="E43" s="14"/>
      <c r="F43" s="14"/>
      <c r="H43" s="861" t="s">
        <v>23</v>
      </c>
      <c r="I43" s="861"/>
    </row>
    <row r="44" spans="1:16" s="15" customFormat="1" x14ac:dyDescent="0.2">
      <c r="A44" s="14"/>
    </row>
    <row r="45" spans="1:16" x14ac:dyDescent="0.2">
      <c r="A45" s="865"/>
      <c r="B45" s="865"/>
      <c r="C45" s="865"/>
      <c r="D45" s="865"/>
      <c r="E45" s="865"/>
      <c r="F45" s="865"/>
      <c r="G45" s="865"/>
      <c r="H45" s="865"/>
      <c r="I45" s="865"/>
      <c r="J45" s="865"/>
    </row>
  </sheetData>
  <mergeCells count="21">
    <mergeCell ref="A45:J45"/>
    <mergeCell ref="K9:K10"/>
    <mergeCell ref="C39:F39"/>
    <mergeCell ref="I40:J40"/>
    <mergeCell ref="A41:J41"/>
    <mergeCell ref="A42:J42"/>
    <mergeCell ref="H43:I43"/>
    <mergeCell ref="C8:J8"/>
    <mergeCell ref="A9:A10"/>
    <mergeCell ref="B9:B10"/>
    <mergeCell ref="C9:D9"/>
    <mergeCell ref="E9:F9"/>
    <mergeCell ref="G9:H9"/>
    <mergeCell ref="I9:J9"/>
    <mergeCell ref="A7:B7"/>
    <mergeCell ref="I7:K7"/>
    <mergeCell ref="D1:E1"/>
    <mergeCell ref="J1:K1"/>
    <mergeCell ref="A2:J2"/>
    <mergeCell ref="A3:J3"/>
    <mergeCell ref="A5:L5"/>
  </mergeCells>
  <printOptions horizontalCentered="1"/>
  <pageMargins left="0.70866141732283472" right="0.70866141732283472" top="0.23622047244094491" bottom="0" header="0.31496062992125984" footer="0.31496062992125984"/>
  <pageSetup paperSize="9" scale="6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abSelected="1" view="pageBreakPreview" topLeftCell="A18" zoomScaleSheetLayoutView="100" workbookViewId="0">
      <selection activeCell="H34" sqref="H34"/>
    </sheetView>
  </sheetViews>
  <sheetFormatPr defaultRowHeight="12.75" x14ac:dyDescent="0.2"/>
  <cols>
    <col min="1" max="1" width="7.140625" customWidth="1"/>
    <col min="2" max="2" width="14.85546875" customWidth="1"/>
    <col min="3" max="3" width="14.5703125" customWidth="1"/>
    <col min="4" max="4" width="16.5703125" style="250" customWidth="1"/>
    <col min="5" max="8" width="18.42578125" style="250" customWidth="1"/>
  </cols>
  <sheetData>
    <row r="1" spans="1:15" x14ac:dyDescent="0.2">
      <c r="H1" s="252" t="s">
        <v>522</v>
      </c>
    </row>
    <row r="2" spans="1:15" ht="18" x14ac:dyDescent="0.35">
      <c r="A2" s="853" t="s">
        <v>0</v>
      </c>
      <c r="B2" s="853"/>
      <c r="C2" s="853"/>
      <c r="D2" s="853"/>
      <c r="E2" s="853"/>
      <c r="F2" s="853"/>
      <c r="G2" s="853"/>
      <c r="H2" s="853"/>
      <c r="I2" s="202"/>
      <c r="J2" s="202"/>
      <c r="K2" s="202"/>
      <c r="L2" s="202"/>
      <c r="M2" s="202"/>
      <c r="N2" s="202"/>
      <c r="O2" s="202"/>
    </row>
    <row r="3" spans="1:15" ht="21" x14ac:dyDescent="0.35">
      <c r="A3" s="854" t="s">
        <v>709</v>
      </c>
      <c r="B3" s="854"/>
      <c r="C3" s="854"/>
      <c r="D3" s="854"/>
      <c r="E3" s="854"/>
      <c r="F3" s="854"/>
      <c r="G3" s="854"/>
      <c r="H3" s="854"/>
      <c r="I3" s="203"/>
      <c r="J3" s="203"/>
      <c r="K3" s="203"/>
      <c r="L3" s="203"/>
      <c r="M3" s="203"/>
      <c r="N3" s="203"/>
      <c r="O3" s="203"/>
    </row>
    <row r="4" spans="1:15" ht="15" x14ac:dyDescent="0.3">
      <c r="A4" s="176"/>
      <c r="B4" s="176"/>
      <c r="C4" s="176"/>
      <c r="D4" s="247"/>
      <c r="E4" s="247"/>
      <c r="F4" s="247"/>
      <c r="G4" s="247"/>
      <c r="H4" s="247"/>
      <c r="I4" s="176"/>
      <c r="J4" s="176"/>
      <c r="K4" s="176"/>
      <c r="L4" s="176"/>
      <c r="M4" s="176"/>
      <c r="N4" s="176"/>
      <c r="O4" s="176"/>
    </row>
    <row r="5" spans="1:15" ht="18" x14ac:dyDescent="0.35">
      <c r="A5" s="853" t="s">
        <v>521</v>
      </c>
      <c r="B5" s="853"/>
      <c r="C5" s="853"/>
      <c r="D5" s="853"/>
      <c r="E5" s="853"/>
      <c r="F5" s="853"/>
      <c r="G5" s="853"/>
      <c r="H5" s="853"/>
      <c r="I5" s="202"/>
      <c r="J5" s="202"/>
      <c r="K5" s="202"/>
      <c r="L5" s="202"/>
      <c r="M5" s="202"/>
      <c r="N5" s="202"/>
      <c r="O5" s="202"/>
    </row>
    <row r="6" spans="1:15" ht="15" x14ac:dyDescent="0.3">
      <c r="A6" s="177" t="s">
        <v>259</v>
      </c>
      <c r="B6" s="177"/>
      <c r="C6" s="176"/>
      <c r="D6" s="247"/>
      <c r="E6" s="247"/>
      <c r="F6" s="1015" t="s">
        <v>788</v>
      </c>
      <c r="G6" s="1015"/>
      <c r="H6" s="1015"/>
      <c r="I6" s="176"/>
      <c r="J6" s="176"/>
      <c r="K6" s="176"/>
      <c r="L6" s="204"/>
      <c r="M6" s="204"/>
      <c r="N6" s="1013"/>
      <c r="O6" s="1013"/>
    </row>
    <row r="7" spans="1:15" ht="31.5" customHeight="1" x14ac:dyDescent="0.2">
      <c r="A7" s="979" t="s">
        <v>2</v>
      </c>
      <c r="B7" s="979" t="s">
        <v>3</v>
      </c>
      <c r="C7" s="1014" t="s">
        <v>394</v>
      </c>
      <c r="D7" s="1016" t="s">
        <v>499</v>
      </c>
      <c r="E7" s="1017"/>
      <c r="F7" s="1017"/>
      <c r="G7" s="1017"/>
      <c r="H7" s="1018"/>
    </row>
    <row r="8" spans="1:15" ht="34.5" customHeight="1" x14ac:dyDescent="0.2">
      <c r="A8" s="979"/>
      <c r="B8" s="979"/>
      <c r="C8" s="1014"/>
      <c r="D8" s="248" t="s">
        <v>500</v>
      </c>
      <c r="E8" s="248" t="s">
        <v>501</v>
      </c>
      <c r="F8" s="248" t="s">
        <v>502</v>
      </c>
      <c r="G8" s="248" t="s">
        <v>658</v>
      </c>
      <c r="H8" s="248" t="s">
        <v>49</v>
      </c>
    </row>
    <row r="9" spans="1:15" ht="15" x14ac:dyDescent="0.2">
      <c r="A9" s="192">
        <v>1</v>
      </c>
      <c r="B9" s="192">
        <v>2</v>
      </c>
      <c r="C9" s="192">
        <v>3</v>
      </c>
      <c r="D9" s="192">
        <v>4</v>
      </c>
      <c r="E9" s="192">
        <v>5</v>
      </c>
      <c r="F9" s="192">
        <v>6</v>
      </c>
      <c r="G9" s="192">
        <v>7</v>
      </c>
      <c r="H9" s="192">
        <v>8</v>
      </c>
    </row>
    <row r="10" spans="1:15" ht="19.149999999999999" customHeight="1" x14ac:dyDescent="0.2">
      <c r="A10" s="543">
        <v>1</v>
      </c>
      <c r="B10" s="45" t="s">
        <v>893</v>
      </c>
      <c r="C10" s="348">
        <v>1498</v>
      </c>
      <c r="D10" s="346">
        <v>984</v>
      </c>
      <c r="E10" s="346">
        <v>0</v>
      </c>
      <c r="F10" s="346">
        <v>291</v>
      </c>
      <c r="G10" s="346">
        <v>0</v>
      </c>
      <c r="H10" s="346">
        <f>C10-D10-E10-F10-G10</f>
        <v>223</v>
      </c>
    </row>
    <row r="11" spans="1:15" ht="19.149999999999999" customHeight="1" x14ac:dyDescent="0.2">
      <c r="A11" s="543">
        <v>2</v>
      </c>
      <c r="B11" s="45" t="s">
        <v>894</v>
      </c>
      <c r="C11" s="348">
        <v>460</v>
      </c>
      <c r="D11" s="346">
        <v>435</v>
      </c>
      <c r="E11" s="346">
        <v>0</v>
      </c>
      <c r="F11" s="346">
        <v>20</v>
      </c>
      <c r="G11" s="346">
        <v>0</v>
      </c>
      <c r="H11" s="346">
        <f t="shared" ref="H11:H24" si="0">C11-D11-E11-F11-G11</f>
        <v>5</v>
      </c>
    </row>
    <row r="12" spans="1:15" ht="19.149999999999999" customHeight="1" x14ac:dyDescent="0.2">
      <c r="A12" s="543">
        <v>3</v>
      </c>
      <c r="B12" s="45" t="s">
        <v>895</v>
      </c>
      <c r="C12" s="348">
        <v>1406</v>
      </c>
      <c r="D12" s="346">
        <v>644</v>
      </c>
      <c r="E12" s="346">
        <v>0</v>
      </c>
      <c r="F12" s="346">
        <v>762</v>
      </c>
      <c r="G12" s="346">
        <v>0</v>
      </c>
      <c r="H12" s="346">
        <f t="shared" si="0"/>
        <v>0</v>
      </c>
    </row>
    <row r="13" spans="1:15" ht="19.149999999999999" customHeight="1" x14ac:dyDescent="0.2">
      <c r="A13" s="543">
        <v>4</v>
      </c>
      <c r="B13" s="45" t="s">
        <v>896</v>
      </c>
      <c r="C13" s="348">
        <v>1496</v>
      </c>
      <c r="D13" s="346">
        <v>348</v>
      </c>
      <c r="E13" s="346">
        <v>0</v>
      </c>
      <c r="F13" s="346">
        <v>789</v>
      </c>
      <c r="G13" s="346">
        <v>0</v>
      </c>
      <c r="H13" s="346">
        <f t="shared" si="0"/>
        <v>359</v>
      </c>
    </row>
    <row r="14" spans="1:15" ht="19.149999999999999" customHeight="1" x14ac:dyDescent="0.2">
      <c r="A14" s="543">
        <v>5</v>
      </c>
      <c r="B14" s="45" t="s">
        <v>897</v>
      </c>
      <c r="C14" s="348">
        <v>1117</v>
      </c>
      <c r="D14" s="346">
        <v>63</v>
      </c>
      <c r="E14" s="346">
        <v>0</v>
      </c>
      <c r="F14" s="346">
        <v>1054</v>
      </c>
      <c r="G14" s="346">
        <v>0</v>
      </c>
      <c r="H14" s="346">
        <f t="shared" si="0"/>
        <v>0</v>
      </c>
    </row>
    <row r="15" spans="1:15" ht="19.149999999999999" customHeight="1" x14ac:dyDescent="0.2">
      <c r="A15" s="543">
        <v>6</v>
      </c>
      <c r="B15" s="45" t="s">
        <v>898</v>
      </c>
      <c r="C15" s="348">
        <f>1243-28</f>
        <v>1215</v>
      </c>
      <c r="D15" s="346">
        <v>496</v>
      </c>
      <c r="E15" s="346">
        <v>0</v>
      </c>
      <c r="F15" s="346">
        <v>719</v>
      </c>
      <c r="G15" s="346">
        <v>0</v>
      </c>
      <c r="H15" s="346">
        <f t="shared" si="0"/>
        <v>0</v>
      </c>
    </row>
    <row r="16" spans="1:15" ht="19.149999999999999" customHeight="1" x14ac:dyDescent="0.2">
      <c r="A16" s="543">
        <v>7</v>
      </c>
      <c r="B16" s="45" t="s">
        <v>899</v>
      </c>
      <c r="C16" s="348">
        <f>831+28</f>
        <v>859</v>
      </c>
      <c r="D16" s="346">
        <v>250</v>
      </c>
      <c r="E16" s="346">
        <v>0</v>
      </c>
      <c r="F16" s="346">
        <v>579</v>
      </c>
      <c r="G16" s="346">
        <v>0</v>
      </c>
      <c r="H16" s="346">
        <f t="shared" si="0"/>
        <v>30</v>
      </c>
    </row>
    <row r="17" spans="1:10" ht="19.149999999999999" customHeight="1" x14ac:dyDescent="0.2">
      <c r="A17" s="543">
        <v>8</v>
      </c>
      <c r="B17" s="45" t="s">
        <v>900</v>
      </c>
      <c r="C17" s="348">
        <v>784</v>
      </c>
      <c r="D17" s="346">
        <v>119</v>
      </c>
      <c r="E17" s="346">
        <v>0</v>
      </c>
      <c r="F17" s="346">
        <v>665</v>
      </c>
      <c r="G17" s="346">
        <v>0</v>
      </c>
      <c r="H17" s="346">
        <f t="shared" si="0"/>
        <v>0</v>
      </c>
    </row>
    <row r="18" spans="1:10" ht="19.149999999999999" customHeight="1" x14ac:dyDescent="0.2">
      <c r="A18" s="543">
        <v>9</v>
      </c>
      <c r="B18" s="45" t="s">
        <v>901</v>
      </c>
      <c r="C18" s="348">
        <v>1690</v>
      </c>
      <c r="D18" s="346">
        <v>1620</v>
      </c>
      <c r="E18" s="346">
        <v>0</v>
      </c>
      <c r="F18" s="346">
        <v>32</v>
      </c>
      <c r="G18" s="346">
        <v>0</v>
      </c>
      <c r="H18" s="346">
        <f t="shared" si="0"/>
        <v>38</v>
      </c>
    </row>
    <row r="19" spans="1:10" ht="19.149999999999999" customHeight="1" x14ac:dyDescent="0.2">
      <c r="A19" s="543">
        <v>10</v>
      </c>
      <c r="B19" s="45" t="s">
        <v>902</v>
      </c>
      <c r="C19" s="348">
        <v>1472</v>
      </c>
      <c r="D19" s="346">
        <v>1472</v>
      </c>
      <c r="E19" s="346">
        <v>0</v>
      </c>
      <c r="F19" s="346">
        <v>0</v>
      </c>
      <c r="G19" s="346">
        <v>0</v>
      </c>
      <c r="H19" s="346">
        <f t="shared" si="0"/>
        <v>0</v>
      </c>
    </row>
    <row r="20" spans="1:10" ht="19.149999999999999" customHeight="1" x14ac:dyDescent="0.2">
      <c r="A20" s="658">
        <v>11</v>
      </c>
      <c r="B20" s="45" t="s">
        <v>938</v>
      </c>
      <c r="C20" s="533">
        <v>489</v>
      </c>
      <c r="D20" s="533">
        <v>350</v>
      </c>
      <c r="E20" s="346">
        <v>0</v>
      </c>
      <c r="F20" s="533">
        <v>0</v>
      </c>
      <c r="G20" s="346">
        <v>0</v>
      </c>
      <c r="H20" s="346">
        <f t="shared" si="0"/>
        <v>139</v>
      </c>
    </row>
    <row r="21" spans="1:10" ht="19.149999999999999" customHeight="1" x14ac:dyDescent="0.2">
      <c r="A21" s="658">
        <v>12</v>
      </c>
      <c r="B21" s="45" t="s">
        <v>939</v>
      </c>
      <c r="C21" s="533">
        <v>543</v>
      </c>
      <c r="D21" s="533">
        <v>392</v>
      </c>
      <c r="E21" s="346">
        <v>0</v>
      </c>
      <c r="F21" s="533">
        <v>128</v>
      </c>
      <c r="G21" s="346">
        <v>0</v>
      </c>
      <c r="H21" s="346">
        <f t="shared" si="0"/>
        <v>23</v>
      </c>
    </row>
    <row r="22" spans="1:10" ht="19.149999999999999" customHeight="1" x14ac:dyDescent="0.2">
      <c r="A22" s="658">
        <v>13</v>
      </c>
      <c r="B22" s="45" t="s">
        <v>940</v>
      </c>
      <c r="C22" s="533">
        <v>1227</v>
      </c>
      <c r="D22" s="533">
        <v>969</v>
      </c>
      <c r="E22" s="346">
        <v>0</v>
      </c>
      <c r="F22" s="533">
        <v>0</v>
      </c>
      <c r="G22" s="346">
        <v>0</v>
      </c>
      <c r="H22" s="346">
        <f t="shared" si="0"/>
        <v>258</v>
      </c>
    </row>
    <row r="23" spans="1:10" ht="19.149999999999999" customHeight="1" x14ac:dyDescent="0.2">
      <c r="A23" s="658">
        <v>14</v>
      </c>
      <c r="B23" s="45" t="s">
        <v>941</v>
      </c>
      <c r="C23" s="533">
        <v>1440</v>
      </c>
      <c r="D23" s="533">
        <v>1316</v>
      </c>
      <c r="E23" s="346">
        <v>0</v>
      </c>
      <c r="F23" s="533">
        <f>358-234</f>
        <v>124</v>
      </c>
      <c r="G23" s="346">
        <v>0</v>
      </c>
      <c r="H23" s="346">
        <f>C23-D23-E23-F23-G23</f>
        <v>0</v>
      </c>
    </row>
    <row r="24" spans="1:10" ht="19.149999999999999" customHeight="1" x14ac:dyDescent="0.2">
      <c r="A24" s="658">
        <v>15</v>
      </c>
      <c r="B24" s="45" t="s">
        <v>942</v>
      </c>
      <c r="C24" s="533">
        <v>781</v>
      </c>
      <c r="D24" s="533">
        <v>574</v>
      </c>
      <c r="E24" s="346">
        <v>0</v>
      </c>
      <c r="F24" s="533">
        <v>0</v>
      </c>
      <c r="G24" s="346">
        <v>0</v>
      </c>
      <c r="H24" s="346">
        <f t="shared" si="0"/>
        <v>207</v>
      </c>
    </row>
    <row r="25" spans="1:10" ht="19.149999999999999" customHeight="1" x14ac:dyDescent="0.2">
      <c r="A25" s="658">
        <v>16</v>
      </c>
      <c r="B25" s="45" t="s">
        <v>943</v>
      </c>
      <c r="C25" s="533">
        <v>811</v>
      </c>
      <c r="D25" s="533">
        <v>676</v>
      </c>
      <c r="E25" s="346">
        <v>0</v>
      </c>
      <c r="F25" s="533">
        <v>117</v>
      </c>
      <c r="G25" s="346">
        <v>0</v>
      </c>
      <c r="H25" s="346">
        <f t="shared" ref="H25:H31" si="1">C25-D25-E25-F25-G25</f>
        <v>18</v>
      </c>
    </row>
    <row r="26" spans="1:10" ht="19.149999999999999" customHeight="1" x14ac:dyDescent="0.2">
      <c r="A26" s="658">
        <v>17</v>
      </c>
      <c r="B26" s="45" t="s">
        <v>944</v>
      </c>
      <c r="C26" s="533">
        <v>518</v>
      </c>
      <c r="D26" s="533">
        <v>320</v>
      </c>
      <c r="E26" s="346">
        <v>0</v>
      </c>
      <c r="F26" s="533">
        <v>144</v>
      </c>
      <c r="G26" s="346">
        <v>0</v>
      </c>
      <c r="H26" s="346">
        <f t="shared" si="1"/>
        <v>54</v>
      </c>
    </row>
    <row r="27" spans="1:10" ht="19.149999999999999" customHeight="1" x14ac:dyDescent="0.2">
      <c r="A27" s="658">
        <v>18</v>
      </c>
      <c r="B27" s="45" t="s">
        <v>945</v>
      </c>
      <c r="C27" s="533">
        <v>1869</v>
      </c>
      <c r="D27" s="533">
        <v>1270</v>
      </c>
      <c r="E27" s="346">
        <v>0</v>
      </c>
      <c r="F27" s="533">
        <v>123</v>
      </c>
      <c r="G27" s="346">
        <v>0</v>
      </c>
      <c r="H27" s="346">
        <f t="shared" si="1"/>
        <v>476</v>
      </c>
    </row>
    <row r="28" spans="1:10" ht="19.149999999999999" customHeight="1" x14ac:dyDescent="0.2">
      <c r="A28" s="658">
        <v>19</v>
      </c>
      <c r="B28" s="45" t="s">
        <v>946</v>
      </c>
      <c r="C28" s="533">
        <v>766</v>
      </c>
      <c r="D28" s="533">
        <v>537</v>
      </c>
      <c r="E28" s="346">
        <v>0</v>
      </c>
      <c r="F28" s="533">
        <v>229</v>
      </c>
      <c r="G28" s="346">
        <v>0</v>
      </c>
      <c r="H28" s="346">
        <f t="shared" si="1"/>
        <v>0</v>
      </c>
    </row>
    <row r="29" spans="1:10" ht="19.149999999999999" customHeight="1" x14ac:dyDescent="0.2">
      <c r="A29" s="658">
        <v>20</v>
      </c>
      <c r="B29" s="45" t="s">
        <v>947</v>
      </c>
      <c r="C29" s="533">
        <v>1786</v>
      </c>
      <c r="D29" s="533">
        <v>1183</v>
      </c>
      <c r="E29" s="346">
        <v>0</v>
      </c>
      <c r="F29" s="533">
        <v>207</v>
      </c>
      <c r="G29" s="346">
        <v>0</v>
      </c>
      <c r="H29" s="346">
        <f t="shared" si="1"/>
        <v>396</v>
      </c>
      <c r="I29" s="680">
        <v>11124</v>
      </c>
      <c r="J29" s="680">
        <v>11997</v>
      </c>
    </row>
    <row r="30" spans="1:10" ht="19.149999999999999" customHeight="1" x14ac:dyDescent="0.2">
      <c r="A30" s="658">
        <v>21</v>
      </c>
      <c r="B30" s="45" t="s">
        <v>948</v>
      </c>
      <c r="C30" s="533">
        <v>373</v>
      </c>
      <c r="D30" s="533">
        <v>329</v>
      </c>
      <c r="E30" s="533">
        <f t="shared" ref="E30" si="2">SUM(E20:E29)</f>
        <v>0</v>
      </c>
      <c r="F30" s="533">
        <v>13</v>
      </c>
      <c r="G30" s="533">
        <f t="shared" ref="G30" si="3">SUM(G20:G29)</f>
        <v>0</v>
      </c>
      <c r="H30" s="346">
        <f t="shared" si="1"/>
        <v>31</v>
      </c>
      <c r="I30" s="675">
        <v>8136</v>
      </c>
      <c r="J30" s="675">
        <v>6431</v>
      </c>
    </row>
    <row r="31" spans="1:10" ht="19.149999999999999" customHeight="1" x14ac:dyDescent="0.2">
      <c r="A31" s="658">
        <v>22</v>
      </c>
      <c r="B31" s="45" t="s">
        <v>949</v>
      </c>
      <c r="C31" s="533">
        <v>521</v>
      </c>
      <c r="D31" s="533">
        <v>220</v>
      </c>
      <c r="E31" s="346">
        <v>0</v>
      </c>
      <c r="F31" s="533">
        <v>133</v>
      </c>
      <c r="G31" s="346">
        <v>0</v>
      </c>
      <c r="H31" s="346">
        <f t="shared" si="1"/>
        <v>168</v>
      </c>
      <c r="I31" s="675">
        <f>I29-I30</f>
        <v>2988</v>
      </c>
      <c r="J31" s="675">
        <f>J29-J30</f>
        <v>5566</v>
      </c>
    </row>
    <row r="32" spans="1:10" ht="21.75" customHeight="1" x14ac:dyDescent="0.25">
      <c r="A32" s="9"/>
      <c r="B32" s="547" t="s">
        <v>950</v>
      </c>
      <c r="C32" s="347">
        <f>SUM(C10:C31)</f>
        <v>23121</v>
      </c>
      <c r="D32" s="347">
        <f t="shared" ref="D32:H32" si="4">SUM(D10:D31)</f>
        <v>14567</v>
      </c>
      <c r="E32" s="347">
        <f t="shared" si="4"/>
        <v>0</v>
      </c>
      <c r="F32" s="347">
        <f t="shared" si="4"/>
        <v>6129</v>
      </c>
      <c r="G32" s="347">
        <f t="shared" si="4"/>
        <v>0</v>
      </c>
      <c r="H32" s="347">
        <f t="shared" si="4"/>
        <v>2425</v>
      </c>
    </row>
    <row r="33" spans="1:9" s="681" customFormat="1" ht="38.25" customHeight="1" x14ac:dyDescent="0.2">
      <c r="A33" s="682" t="s">
        <v>979</v>
      </c>
      <c r="B33" s="1019" t="s">
        <v>983</v>
      </c>
      <c r="C33" s="1019"/>
      <c r="D33" s="1019"/>
      <c r="E33" s="1019"/>
      <c r="F33" s="1019"/>
      <c r="G33" s="1019"/>
      <c r="H33" s="1019"/>
    </row>
    <row r="34" spans="1:9" ht="15" customHeight="1" x14ac:dyDescent="0.2">
      <c r="A34" s="683"/>
      <c r="B34" s="683"/>
      <c r="C34" s="683"/>
      <c r="D34" s="1222">
        <f>D32/C32</f>
        <v>0.63003330305782623</v>
      </c>
      <c r="E34" s="684"/>
      <c r="F34" s="1222">
        <f>F32/C32</f>
        <v>0.26508369015181005</v>
      </c>
      <c r="G34" s="684"/>
      <c r="H34" s="1221">
        <f>H32/C32</f>
        <v>0.10488300679036373</v>
      </c>
    </row>
    <row r="35" spans="1:9" ht="15" customHeight="1" x14ac:dyDescent="0.2">
      <c r="A35" s="181"/>
      <c r="B35" s="181"/>
      <c r="C35" s="181"/>
      <c r="D35" s="851" t="s">
        <v>12</v>
      </c>
      <c r="E35" s="851"/>
      <c r="F35" s="851"/>
      <c r="G35" s="851"/>
      <c r="H35" s="851"/>
      <c r="I35" s="851"/>
    </row>
    <row r="36" spans="1:9" x14ac:dyDescent="0.2">
      <c r="A36" s="181" t="s">
        <v>11</v>
      </c>
      <c r="C36" s="181"/>
      <c r="D36" s="851" t="s">
        <v>13</v>
      </c>
      <c r="E36" s="851"/>
      <c r="F36" s="851"/>
      <c r="G36" s="851"/>
      <c r="H36" s="851"/>
      <c r="I36" s="851"/>
    </row>
    <row r="37" spans="1:9" x14ac:dyDescent="0.2">
      <c r="D37" s="851" t="s">
        <v>89</v>
      </c>
      <c r="E37" s="851"/>
      <c r="F37" s="851"/>
      <c r="G37" s="851"/>
      <c r="H37" s="851"/>
      <c r="I37" s="851"/>
    </row>
    <row r="38" spans="1:9" x14ac:dyDescent="0.2">
      <c r="D38" s="852" t="s">
        <v>86</v>
      </c>
      <c r="E38" s="852"/>
      <c r="F38" s="852"/>
      <c r="G38" s="852"/>
      <c r="H38" s="852"/>
      <c r="I38" s="181"/>
    </row>
  </sheetData>
  <mergeCells count="14">
    <mergeCell ref="D36:I36"/>
    <mergeCell ref="D37:I37"/>
    <mergeCell ref="D38:H38"/>
    <mergeCell ref="A2:H2"/>
    <mergeCell ref="A3:H3"/>
    <mergeCell ref="A5:H5"/>
    <mergeCell ref="D7:H7"/>
    <mergeCell ref="D35:I35"/>
    <mergeCell ref="B33:H33"/>
    <mergeCell ref="N6:O6"/>
    <mergeCell ref="A7:A8"/>
    <mergeCell ref="B7:B8"/>
    <mergeCell ref="C7:C8"/>
    <mergeCell ref="F6:H6"/>
  </mergeCells>
  <printOptions horizontalCentered="1"/>
  <pageMargins left="0.70866141732283472" right="0.70866141732283472" top="0.23622047244094491" bottom="0" header="0.31496062992125984" footer="0.31496062992125984"/>
  <pageSetup paperSize="9" scale="80" orientation="landscape" r:id="rId1"/>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6"/>
  <sheetViews>
    <sheetView view="pageBreakPreview" topLeftCell="A7" zoomScale="86" zoomScaleNormal="80" zoomScaleSheetLayoutView="86" workbookViewId="0">
      <selection activeCell="E37" sqref="E37:P40"/>
    </sheetView>
  </sheetViews>
  <sheetFormatPr defaultColWidth="9.140625" defaultRowHeight="15" x14ac:dyDescent="0.25"/>
  <cols>
    <col min="1" max="1" width="9.28515625" style="47" customWidth="1"/>
    <col min="2" max="3" width="8.5703125" style="47" customWidth="1"/>
    <col min="4" max="4" width="12" style="47" customWidth="1"/>
    <col min="5" max="5" width="8.5703125" style="47" customWidth="1"/>
    <col min="6" max="6" width="9.5703125" style="47" customWidth="1"/>
    <col min="7" max="7" width="8.5703125" style="47" customWidth="1"/>
    <col min="8" max="8" width="11.7109375" style="47" customWidth="1"/>
    <col min="9" max="15" width="8.5703125" style="47" customWidth="1"/>
    <col min="16" max="16" width="8.42578125" style="47" customWidth="1"/>
    <col min="17" max="19" width="8.5703125" style="47" customWidth="1"/>
    <col min="20" max="16384" width="9.140625" style="47"/>
  </cols>
  <sheetData>
    <row r="1" spans="1:19" x14ac:dyDescent="0.25">
      <c r="A1" s="47" t="s">
        <v>10</v>
      </c>
      <c r="H1" s="745"/>
      <c r="I1" s="745"/>
      <c r="R1" s="772" t="s">
        <v>58</v>
      </c>
      <c r="S1" s="772"/>
    </row>
    <row r="2" spans="1:19" x14ac:dyDescent="0.25">
      <c r="A2" s="745" t="s">
        <v>0</v>
      </c>
      <c r="B2" s="745"/>
      <c r="C2" s="745"/>
      <c r="D2" s="745"/>
      <c r="E2" s="745"/>
      <c r="F2" s="745"/>
      <c r="G2" s="745"/>
      <c r="H2" s="745"/>
      <c r="I2" s="745"/>
      <c r="J2" s="745"/>
      <c r="K2" s="745"/>
      <c r="L2" s="745"/>
      <c r="M2" s="745"/>
      <c r="N2" s="745"/>
      <c r="O2" s="745"/>
      <c r="P2" s="745"/>
      <c r="Q2" s="745"/>
      <c r="R2" s="745"/>
      <c r="S2" s="745"/>
    </row>
    <row r="3" spans="1:19" ht="20.25" customHeight="1" x14ac:dyDescent="0.25">
      <c r="A3" s="745" t="s">
        <v>709</v>
      </c>
      <c r="B3" s="745"/>
      <c r="C3" s="745"/>
      <c r="D3" s="745"/>
      <c r="E3" s="745"/>
      <c r="F3" s="745"/>
      <c r="G3" s="745"/>
      <c r="H3" s="745"/>
      <c r="I3" s="745"/>
      <c r="J3" s="745"/>
      <c r="K3" s="745"/>
      <c r="L3" s="745"/>
      <c r="M3" s="745"/>
      <c r="N3" s="745"/>
      <c r="O3" s="745"/>
      <c r="P3" s="745"/>
      <c r="Q3" s="745"/>
      <c r="R3" s="745"/>
      <c r="S3" s="745"/>
    </row>
    <row r="5" spans="1:19" x14ac:dyDescent="0.25">
      <c r="A5" s="773" t="s">
        <v>748</v>
      </c>
      <c r="B5" s="773"/>
      <c r="C5" s="773"/>
      <c r="D5" s="773"/>
      <c r="E5" s="773"/>
      <c r="F5" s="773"/>
      <c r="G5" s="773"/>
      <c r="H5" s="773"/>
      <c r="I5" s="773"/>
      <c r="J5" s="773"/>
      <c r="K5" s="773"/>
      <c r="L5" s="773"/>
      <c r="M5" s="773"/>
      <c r="N5" s="773"/>
      <c r="O5" s="773"/>
      <c r="P5" s="773"/>
      <c r="Q5" s="773"/>
      <c r="R5" s="773"/>
      <c r="S5" s="773"/>
    </row>
    <row r="6" spans="1:19" x14ac:dyDescent="0.25">
      <c r="A6" s="774" t="s">
        <v>165</v>
      </c>
      <c r="B6" s="774"/>
    </row>
    <row r="7" spans="1:19" x14ac:dyDescent="0.25">
      <c r="A7" s="774" t="s">
        <v>172</v>
      </c>
      <c r="B7" s="774"/>
      <c r="C7" s="774"/>
      <c r="D7" s="774"/>
      <c r="E7" s="774"/>
      <c r="F7" s="774"/>
      <c r="G7" s="774"/>
      <c r="H7" s="774"/>
      <c r="I7" s="774"/>
      <c r="R7" s="345"/>
      <c r="S7" s="345"/>
    </row>
    <row r="9" spans="1:19" s="542" customFormat="1" ht="18" customHeight="1" x14ac:dyDescent="0.25">
      <c r="A9" s="561"/>
      <c r="B9" s="562" t="s">
        <v>45</v>
      </c>
      <c r="C9" s="563"/>
      <c r="D9" s="562" t="s">
        <v>46</v>
      </c>
      <c r="E9" s="563"/>
      <c r="F9" s="562" t="s">
        <v>47</v>
      </c>
      <c r="G9" s="563"/>
      <c r="H9" s="564" t="s">
        <v>48</v>
      </c>
      <c r="I9" s="565"/>
      <c r="J9" s="562" t="s">
        <v>49</v>
      </c>
      <c r="K9" s="563"/>
      <c r="L9" s="566" t="s">
        <v>18</v>
      </c>
    </row>
    <row r="10" spans="1:19" s="570" customFormat="1" ht="13.5" customHeight="1" x14ac:dyDescent="0.2">
      <c r="A10" s="567">
        <v>1</v>
      </c>
      <c r="B10" s="568">
        <v>2</v>
      </c>
      <c r="C10" s="569"/>
      <c r="D10" s="568">
        <v>3</v>
      </c>
      <c r="E10" s="569"/>
      <c r="F10" s="568">
        <v>4</v>
      </c>
      <c r="G10" s="569"/>
      <c r="H10" s="568">
        <v>5</v>
      </c>
      <c r="I10" s="569"/>
      <c r="J10" s="568">
        <v>6</v>
      </c>
      <c r="K10" s="569"/>
      <c r="L10" s="567">
        <v>7</v>
      </c>
    </row>
    <row r="11" spans="1:19" x14ac:dyDescent="0.25">
      <c r="A11" s="547" t="s">
        <v>50</v>
      </c>
      <c r="B11" s="770">
        <v>449</v>
      </c>
      <c r="C11" s="771"/>
      <c r="D11" s="770">
        <v>1492</v>
      </c>
      <c r="E11" s="771"/>
      <c r="F11" s="770">
        <v>322</v>
      </c>
      <c r="G11" s="771"/>
      <c r="H11" s="770">
        <v>1187</v>
      </c>
      <c r="I11" s="771"/>
      <c r="J11" s="770">
        <v>3324</v>
      </c>
      <c r="K11" s="771"/>
      <c r="L11" s="543">
        <v>6774</v>
      </c>
    </row>
    <row r="12" spans="1:19" x14ac:dyDescent="0.25">
      <c r="A12" s="547" t="s">
        <v>51</v>
      </c>
      <c r="B12" s="770">
        <v>1829</v>
      </c>
      <c r="C12" s="771"/>
      <c r="D12" s="770">
        <v>4740</v>
      </c>
      <c r="E12" s="771"/>
      <c r="F12" s="770">
        <v>1453</v>
      </c>
      <c r="G12" s="771"/>
      <c r="H12" s="770">
        <v>4666</v>
      </c>
      <c r="I12" s="771"/>
      <c r="J12" s="770">
        <v>11674</v>
      </c>
      <c r="K12" s="771"/>
      <c r="L12" s="543">
        <v>24362</v>
      </c>
    </row>
    <row r="13" spans="1:19" x14ac:dyDescent="0.25">
      <c r="A13" s="547" t="s">
        <v>18</v>
      </c>
      <c r="B13" s="775">
        <f>SUM(B11:B12)</f>
        <v>2278</v>
      </c>
      <c r="C13" s="776"/>
      <c r="D13" s="775">
        <f t="shared" ref="D13:L13" si="0">SUM(D11:D12)</f>
        <v>6232</v>
      </c>
      <c r="E13" s="776"/>
      <c r="F13" s="775">
        <f t="shared" si="0"/>
        <v>1775</v>
      </c>
      <c r="G13" s="776"/>
      <c r="H13" s="775">
        <f t="shared" si="0"/>
        <v>5853</v>
      </c>
      <c r="I13" s="776"/>
      <c r="J13" s="775">
        <f t="shared" si="0"/>
        <v>14998</v>
      </c>
      <c r="K13" s="776"/>
      <c r="L13" s="547">
        <f t="shared" si="0"/>
        <v>31136</v>
      </c>
    </row>
    <row r="14" spans="1:19" x14ac:dyDescent="0.25">
      <c r="A14" s="231"/>
      <c r="B14" s="231"/>
      <c r="C14" s="231"/>
      <c r="D14" s="231"/>
      <c r="E14" s="231"/>
      <c r="F14" s="231"/>
      <c r="G14" s="231"/>
      <c r="H14" s="231"/>
      <c r="I14" s="231"/>
      <c r="J14" s="231"/>
      <c r="K14" s="231"/>
      <c r="L14" s="231"/>
    </row>
    <row r="15" spans="1:19" x14ac:dyDescent="0.25">
      <c r="A15" s="759" t="s">
        <v>433</v>
      </c>
      <c r="B15" s="759"/>
      <c r="C15" s="759"/>
      <c r="D15" s="759"/>
      <c r="E15" s="759"/>
      <c r="F15" s="759"/>
      <c r="G15" s="759"/>
      <c r="H15" s="231"/>
      <c r="I15" s="231"/>
      <c r="J15" s="231"/>
      <c r="K15" s="231"/>
      <c r="L15" s="231"/>
    </row>
    <row r="16" spans="1:19" ht="16.5" customHeight="1" x14ac:dyDescent="0.25">
      <c r="A16" s="761" t="s">
        <v>181</v>
      </c>
      <c r="B16" s="762"/>
      <c r="C16" s="760" t="s">
        <v>207</v>
      </c>
      <c r="D16" s="760"/>
      <c r="E16" s="547" t="s">
        <v>18</v>
      </c>
      <c r="I16" s="231"/>
      <c r="J16" s="231"/>
      <c r="K16" s="231"/>
      <c r="L16" s="231"/>
    </row>
    <row r="17" spans="1:20" ht="16.5" customHeight="1" x14ac:dyDescent="0.25">
      <c r="A17" s="763">
        <v>900</v>
      </c>
      <c r="B17" s="764"/>
      <c r="C17" s="763">
        <v>100</v>
      </c>
      <c r="D17" s="764"/>
      <c r="E17" s="339">
        <v>1000</v>
      </c>
      <c r="I17" s="231"/>
      <c r="J17" s="231"/>
      <c r="K17" s="231"/>
      <c r="L17" s="231"/>
    </row>
    <row r="18" spans="1:20" x14ac:dyDescent="0.25">
      <c r="A18" s="230"/>
      <c r="B18" s="230"/>
      <c r="C18" s="230"/>
      <c r="D18" s="230"/>
      <c r="E18" s="230"/>
      <c r="F18" s="230"/>
      <c r="G18" s="230"/>
      <c r="H18" s="231"/>
      <c r="I18" s="231"/>
      <c r="J18" s="231"/>
      <c r="K18" s="231"/>
      <c r="L18" s="231"/>
    </row>
    <row r="20" spans="1:20" ht="19.149999999999999" customHeight="1" x14ac:dyDescent="0.25">
      <c r="A20" s="766" t="s">
        <v>173</v>
      </c>
      <c r="B20" s="766"/>
      <c r="C20" s="766"/>
      <c r="D20" s="766"/>
      <c r="E20" s="766"/>
      <c r="F20" s="766"/>
      <c r="G20" s="766"/>
      <c r="H20" s="766"/>
      <c r="I20" s="766"/>
      <c r="J20" s="766"/>
      <c r="K20" s="766"/>
      <c r="L20" s="766"/>
      <c r="M20" s="766"/>
      <c r="N20" s="766"/>
      <c r="O20" s="766"/>
      <c r="P20" s="766"/>
      <c r="Q20" s="766"/>
      <c r="R20" s="766"/>
      <c r="S20" s="766"/>
    </row>
    <row r="21" spans="1:20" x14ac:dyDescent="0.25">
      <c r="A21" s="765" t="s">
        <v>25</v>
      </c>
      <c r="B21" s="765" t="s">
        <v>52</v>
      </c>
      <c r="C21" s="765"/>
      <c r="D21" s="765"/>
      <c r="E21" s="785" t="s">
        <v>26</v>
      </c>
      <c r="F21" s="785"/>
      <c r="G21" s="785"/>
      <c r="H21" s="785"/>
      <c r="I21" s="785"/>
      <c r="J21" s="785"/>
      <c r="K21" s="785"/>
      <c r="L21" s="785"/>
      <c r="M21" s="777" t="s">
        <v>27</v>
      </c>
      <c r="N21" s="777"/>
      <c r="O21" s="777"/>
      <c r="P21" s="777"/>
      <c r="Q21" s="777"/>
      <c r="R21" s="777"/>
      <c r="S21" s="777"/>
      <c r="T21" s="777"/>
    </row>
    <row r="22" spans="1:20" ht="33.75" customHeight="1" x14ac:dyDescent="0.25">
      <c r="A22" s="765"/>
      <c r="B22" s="765"/>
      <c r="C22" s="765"/>
      <c r="D22" s="765"/>
      <c r="E22" s="768" t="s">
        <v>135</v>
      </c>
      <c r="F22" s="769"/>
      <c r="G22" s="768" t="s">
        <v>174</v>
      </c>
      <c r="H22" s="769"/>
      <c r="I22" s="765" t="s">
        <v>53</v>
      </c>
      <c r="J22" s="765"/>
      <c r="K22" s="768" t="s">
        <v>98</v>
      </c>
      <c r="L22" s="769"/>
      <c r="M22" s="768" t="s">
        <v>99</v>
      </c>
      <c r="N22" s="769"/>
      <c r="O22" s="768" t="s">
        <v>174</v>
      </c>
      <c r="P22" s="769"/>
      <c r="Q22" s="765" t="s">
        <v>53</v>
      </c>
      <c r="R22" s="765"/>
      <c r="S22" s="765" t="s">
        <v>98</v>
      </c>
      <c r="T22" s="765"/>
    </row>
    <row r="23" spans="1:20" s="570" customFormat="1" ht="15.75" customHeight="1" x14ac:dyDescent="0.2">
      <c r="A23" s="567">
        <v>1</v>
      </c>
      <c r="B23" s="754">
        <v>2</v>
      </c>
      <c r="C23" s="756"/>
      <c r="D23" s="755"/>
      <c r="E23" s="754">
        <v>3</v>
      </c>
      <c r="F23" s="755"/>
      <c r="G23" s="754">
        <v>4</v>
      </c>
      <c r="H23" s="755"/>
      <c r="I23" s="767">
        <v>5</v>
      </c>
      <c r="J23" s="767"/>
      <c r="K23" s="767">
        <v>6</v>
      </c>
      <c r="L23" s="767"/>
      <c r="M23" s="754">
        <v>3</v>
      </c>
      <c r="N23" s="755"/>
      <c r="O23" s="754">
        <v>4</v>
      </c>
      <c r="P23" s="755"/>
      <c r="Q23" s="767">
        <v>5</v>
      </c>
      <c r="R23" s="767"/>
      <c r="S23" s="767">
        <v>6</v>
      </c>
      <c r="T23" s="767"/>
    </row>
    <row r="24" spans="1:20" ht="27.75" customHeight="1" x14ac:dyDescent="0.25">
      <c r="A24" s="558">
        <v>1</v>
      </c>
      <c r="B24" s="751" t="s">
        <v>492</v>
      </c>
      <c r="C24" s="752"/>
      <c r="D24" s="753"/>
      <c r="E24" s="757">
        <v>100</v>
      </c>
      <c r="F24" s="758"/>
      <c r="G24" s="775" t="s">
        <v>361</v>
      </c>
      <c r="H24" s="776"/>
      <c r="I24" s="750">
        <v>450</v>
      </c>
      <c r="J24" s="750"/>
      <c r="K24" s="750">
        <v>12</v>
      </c>
      <c r="L24" s="750"/>
      <c r="M24" s="757">
        <v>150</v>
      </c>
      <c r="N24" s="758"/>
      <c r="O24" s="775" t="s">
        <v>361</v>
      </c>
      <c r="P24" s="776"/>
      <c r="Q24" s="750">
        <v>700</v>
      </c>
      <c r="R24" s="750"/>
      <c r="S24" s="750">
        <v>20</v>
      </c>
      <c r="T24" s="750"/>
    </row>
    <row r="25" spans="1:20" x14ac:dyDescent="0.25">
      <c r="A25" s="558">
        <v>2</v>
      </c>
      <c r="B25" s="747" t="s">
        <v>54</v>
      </c>
      <c r="C25" s="748"/>
      <c r="D25" s="749"/>
      <c r="E25" s="757">
        <v>20</v>
      </c>
      <c r="F25" s="758"/>
      <c r="G25" s="770">
        <v>1.45</v>
      </c>
      <c r="H25" s="771"/>
      <c r="I25" s="750" t="s">
        <v>906</v>
      </c>
      <c r="J25" s="750"/>
      <c r="K25" s="750" t="s">
        <v>906</v>
      </c>
      <c r="L25" s="750"/>
      <c r="M25" s="757">
        <v>30</v>
      </c>
      <c r="N25" s="758"/>
      <c r="O25" s="770">
        <v>2.2000000000000002</v>
      </c>
      <c r="P25" s="771"/>
      <c r="Q25" s="750" t="s">
        <v>906</v>
      </c>
      <c r="R25" s="750"/>
      <c r="S25" s="750" t="s">
        <v>906</v>
      </c>
      <c r="T25" s="750"/>
    </row>
    <row r="26" spans="1:20" x14ac:dyDescent="0.25">
      <c r="A26" s="558">
        <v>3</v>
      </c>
      <c r="B26" s="747" t="s">
        <v>175</v>
      </c>
      <c r="C26" s="748"/>
      <c r="D26" s="749"/>
      <c r="E26" s="757">
        <v>50</v>
      </c>
      <c r="F26" s="758"/>
      <c r="G26" s="770">
        <v>1.39</v>
      </c>
      <c r="H26" s="771"/>
      <c r="I26" s="750" t="s">
        <v>906</v>
      </c>
      <c r="J26" s="750"/>
      <c r="K26" s="750" t="s">
        <v>906</v>
      </c>
      <c r="L26" s="750"/>
      <c r="M26" s="757">
        <v>75</v>
      </c>
      <c r="N26" s="758"/>
      <c r="O26" s="770">
        <v>2.15</v>
      </c>
      <c r="P26" s="771"/>
      <c r="Q26" s="750" t="s">
        <v>906</v>
      </c>
      <c r="R26" s="750"/>
      <c r="S26" s="750" t="s">
        <v>906</v>
      </c>
      <c r="T26" s="750"/>
    </row>
    <row r="27" spans="1:20" x14ac:dyDescent="0.25">
      <c r="A27" s="558">
        <v>4</v>
      </c>
      <c r="B27" s="747" t="s">
        <v>55</v>
      </c>
      <c r="C27" s="748"/>
      <c r="D27" s="749"/>
      <c r="E27" s="757">
        <v>5</v>
      </c>
      <c r="F27" s="758"/>
      <c r="G27" s="770">
        <v>0.66</v>
      </c>
      <c r="H27" s="771"/>
      <c r="I27" s="750" t="s">
        <v>906</v>
      </c>
      <c r="J27" s="750"/>
      <c r="K27" s="750" t="s">
        <v>906</v>
      </c>
      <c r="L27" s="750"/>
      <c r="M27" s="757">
        <v>7.5</v>
      </c>
      <c r="N27" s="758"/>
      <c r="O27" s="770">
        <v>0.8</v>
      </c>
      <c r="P27" s="771"/>
      <c r="Q27" s="750" t="s">
        <v>906</v>
      </c>
      <c r="R27" s="750"/>
      <c r="S27" s="750" t="s">
        <v>906</v>
      </c>
      <c r="T27" s="750"/>
    </row>
    <row r="28" spans="1:20" x14ac:dyDescent="0.25">
      <c r="A28" s="558">
        <v>5</v>
      </c>
      <c r="B28" s="747" t="s">
        <v>56</v>
      </c>
      <c r="C28" s="748"/>
      <c r="D28" s="749"/>
      <c r="E28" s="757" t="s">
        <v>904</v>
      </c>
      <c r="F28" s="758"/>
      <c r="G28" s="770">
        <v>0.21</v>
      </c>
      <c r="H28" s="771"/>
      <c r="I28" s="750" t="s">
        <v>906</v>
      </c>
      <c r="J28" s="750"/>
      <c r="K28" s="750" t="s">
        <v>906</v>
      </c>
      <c r="L28" s="750"/>
      <c r="M28" s="757" t="s">
        <v>904</v>
      </c>
      <c r="N28" s="758"/>
      <c r="O28" s="770">
        <v>0.34</v>
      </c>
      <c r="P28" s="771"/>
      <c r="Q28" s="750" t="s">
        <v>906</v>
      </c>
      <c r="R28" s="750"/>
      <c r="S28" s="750" t="s">
        <v>906</v>
      </c>
      <c r="T28" s="750"/>
    </row>
    <row r="29" spans="1:20" x14ac:dyDescent="0.25">
      <c r="A29" s="558">
        <v>6</v>
      </c>
      <c r="B29" s="747" t="s">
        <v>57</v>
      </c>
      <c r="C29" s="748"/>
      <c r="D29" s="749"/>
      <c r="E29" s="757" t="s">
        <v>904</v>
      </c>
      <c r="F29" s="758"/>
      <c r="G29" s="770">
        <v>0.63</v>
      </c>
      <c r="H29" s="771"/>
      <c r="I29" s="750" t="s">
        <v>906</v>
      </c>
      <c r="J29" s="750"/>
      <c r="K29" s="750" t="s">
        <v>906</v>
      </c>
      <c r="L29" s="750"/>
      <c r="M29" s="757" t="s">
        <v>904</v>
      </c>
      <c r="N29" s="758"/>
      <c r="O29" s="770">
        <v>1.02</v>
      </c>
      <c r="P29" s="771"/>
      <c r="Q29" s="750" t="s">
        <v>906</v>
      </c>
      <c r="R29" s="750"/>
      <c r="S29" s="750" t="s">
        <v>906</v>
      </c>
      <c r="T29" s="750"/>
    </row>
    <row r="30" spans="1:20" x14ac:dyDescent="0.25">
      <c r="A30" s="558">
        <v>7</v>
      </c>
      <c r="B30" s="806" t="s">
        <v>176</v>
      </c>
      <c r="C30" s="806"/>
      <c r="D30" s="806"/>
      <c r="E30" s="801" t="s">
        <v>905</v>
      </c>
      <c r="F30" s="802"/>
      <c r="G30" s="770" t="s">
        <v>906</v>
      </c>
      <c r="H30" s="771"/>
      <c r="I30" s="750" t="s">
        <v>906</v>
      </c>
      <c r="J30" s="750"/>
      <c r="K30" s="750" t="s">
        <v>906</v>
      </c>
      <c r="L30" s="750"/>
      <c r="M30" s="750"/>
      <c r="N30" s="750"/>
      <c r="O30" s="750" t="s">
        <v>906</v>
      </c>
      <c r="P30" s="750"/>
      <c r="Q30" s="750" t="s">
        <v>906</v>
      </c>
      <c r="R30" s="750"/>
      <c r="S30" s="750" t="s">
        <v>906</v>
      </c>
      <c r="T30" s="750"/>
    </row>
    <row r="31" spans="1:20" x14ac:dyDescent="0.25">
      <c r="A31" s="558"/>
      <c r="B31" s="765" t="s">
        <v>18</v>
      </c>
      <c r="C31" s="765"/>
      <c r="D31" s="765"/>
      <c r="E31" s="775"/>
      <c r="F31" s="776"/>
      <c r="G31" s="777">
        <v>4.3499999999999996</v>
      </c>
      <c r="H31" s="777"/>
      <c r="I31" s="777">
        <v>450</v>
      </c>
      <c r="J31" s="777"/>
      <c r="K31" s="777">
        <v>12</v>
      </c>
      <c r="L31" s="777"/>
      <c r="M31" s="777"/>
      <c r="N31" s="777"/>
      <c r="O31" s="777">
        <v>6.51</v>
      </c>
      <c r="P31" s="777"/>
      <c r="Q31" s="777">
        <v>700</v>
      </c>
      <c r="R31" s="777"/>
      <c r="S31" s="777">
        <v>20</v>
      </c>
      <c r="T31" s="777"/>
    </row>
    <row r="32" spans="1:20" x14ac:dyDescent="0.25">
      <c r="A32" s="571"/>
      <c r="B32" s="572"/>
      <c r="C32" s="572"/>
      <c r="D32" s="572"/>
      <c r="E32" s="231"/>
      <c r="F32" s="231"/>
      <c r="G32" s="231"/>
      <c r="H32" s="231"/>
      <c r="I32" s="231"/>
      <c r="J32" s="231"/>
      <c r="K32" s="231"/>
      <c r="L32" s="231"/>
      <c r="M32" s="231"/>
      <c r="N32" s="231"/>
      <c r="O32" s="231"/>
      <c r="P32" s="231"/>
      <c r="Q32" s="231"/>
      <c r="R32" s="231"/>
      <c r="S32" s="231"/>
      <c r="T32" s="231"/>
    </row>
    <row r="33" spans="1:20" ht="12.75" customHeight="1" x14ac:dyDescent="0.25">
      <c r="A33" s="573" t="s">
        <v>413</v>
      </c>
      <c r="B33" s="803" t="s">
        <v>468</v>
      </c>
      <c r="C33" s="803"/>
      <c r="D33" s="803"/>
      <c r="E33" s="803"/>
      <c r="F33" s="803"/>
      <c r="G33" s="803"/>
      <c r="H33" s="803"/>
      <c r="I33" s="231"/>
      <c r="J33" s="231"/>
      <c r="K33" s="231"/>
      <c r="L33" s="231"/>
      <c r="M33" s="231"/>
      <c r="N33" s="231"/>
      <c r="O33" s="231"/>
      <c r="P33" s="231"/>
      <c r="Q33" s="231"/>
      <c r="R33" s="231"/>
      <c r="S33" s="231"/>
      <c r="T33" s="231"/>
    </row>
    <row r="34" spans="1:20" x14ac:dyDescent="0.25">
      <c r="A34" s="573"/>
      <c r="B34" s="572"/>
      <c r="C34" s="572"/>
      <c r="D34" s="572"/>
      <c r="E34" s="231"/>
      <c r="F34" s="231"/>
      <c r="G34" s="231"/>
      <c r="H34" s="231"/>
      <c r="I34" s="231"/>
      <c r="J34" s="231"/>
      <c r="K34" s="231"/>
      <c r="L34" s="231"/>
      <c r="M34" s="231"/>
      <c r="N34" s="231"/>
      <c r="O34" s="231"/>
      <c r="P34" s="231"/>
      <c r="Q34" s="231"/>
      <c r="R34" s="231"/>
      <c r="S34" s="231"/>
      <c r="T34" s="231"/>
    </row>
    <row r="35" spans="1:20" s="345" customFormat="1" ht="17.25" customHeight="1" x14ac:dyDescent="0.25">
      <c r="A35" s="550" t="s">
        <v>25</v>
      </c>
      <c r="B35" s="795" t="s">
        <v>414</v>
      </c>
      <c r="C35" s="796"/>
      <c r="D35" s="797"/>
      <c r="E35" s="768" t="s">
        <v>26</v>
      </c>
      <c r="F35" s="782"/>
      <c r="G35" s="782"/>
      <c r="H35" s="782"/>
      <c r="I35" s="782"/>
      <c r="J35" s="769"/>
      <c r="K35" s="777" t="s">
        <v>27</v>
      </c>
      <c r="L35" s="777"/>
      <c r="M35" s="777"/>
      <c r="N35" s="777"/>
      <c r="O35" s="777"/>
      <c r="P35" s="777"/>
      <c r="Q35" s="779"/>
      <c r="R35" s="779"/>
      <c r="S35" s="779"/>
      <c r="T35" s="779"/>
    </row>
    <row r="36" spans="1:20" x14ac:dyDescent="0.25">
      <c r="A36" s="551"/>
      <c r="B36" s="798"/>
      <c r="C36" s="799"/>
      <c r="D36" s="800"/>
      <c r="E36" s="775" t="s">
        <v>430</v>
      </c>
      <c r="F36" s="776"/>
      <c r="G36" s="775" t="s">
        <v>431</v>
      </c>
      <c r="H36" s="776"/>
      <c r="I36" s="775" t="s">
        <v>432</v>
      </c>
      <c r="J36" s="776"/>
      <c r="K36" s="777" t="s">
        <v>430</v>
      </c>
      <c r="L36" s="777"/>
      <c r="M36" s="777" t="s">
        <v>431</v>
      </c>
      <c r="N36" s="777"/>
      <c r="O36" s="777" t="s">
        <v>432</v>
      </c>
      <c r="P36" s="777"/>
      <c r="Q36" s="231"/>
      <c r="R36" s="231"/>
      <c r="S36" s="231"/>
      <c r="T36" s="231"/>
    </row>
    <row r="37" spans="1:20" x14ac:dyDescent="0.25">
      <c r="A37" s="558">
        <v>1</v>
      </c>
      <c r="B37" s="775"/>
      <c r="C37" s="781"/>
      <c r="D37" s="776"/>
      <c r="E37" s="786" t="s">
        <v>903</v>
      </c>
      <c r="F37" s="787"/>
      <c r="G37" s="787"/>
      <c r="H37" s="787"/>
      <c r="I37" s="787"/>
      <c r="J37" s="787"/>
      <c r="K37" s="787"/>
      <c r="L37" s="787"/>
      <c r="M37" s="787"/>
      <c r="N37" s="787"/>
      <c r="O37" s="787"/>
      <c r="P37" s="788"/>
      <c r="Q37" s="231"/>
      <c r="R37" s="231"/>
      <c r="S37" s="231"/>
      <c r="T37" s="231"/>
    </row>
    <row r="38" spans="1:20" x14ac:dyDescent="0.25">
      <c r="A38" s="558">
        <v>2</v>
      </c>
      <c r="B38" s="775"/>
      <c r="C38" s="781"/>
      <c r="D38" s="776"/>
      <c r="E38" s="789"/>
      <c r="F38" s="790"/>
      <c r="G38" s="790"/>
      <c r="H38" s="790"/>
      <c r="I38" s="790"/>
      <c r="J38" s="790"/>
      <c r="K38" s="790"/>
      <c r="L38" s="790"/>
      <c r="M38" s="790"/>
      <c r="N38" s="790"/>
      <c r="O38" s="790"/>
      <c r="P38" s="791"/>
      <c r="Q38" s="231"/>
      <c r="R38" s="231"/>
      <c r="S38" s="231"/>
      <c r="T38" s="231"/>
    </row>
    <row r="39" spans="1:20" x14ac:dyDescent="0.25">
      <c r="A39" s="558">
        <v>3</v>
      </c>
      <c r="B39" s="775"/>
      <c r="C39" s="781"/>
      <c r="D39" s="776"/>
      <c r="E39" s="789"/>
      <c r="F39" s="790"/>
      <c r="G39" s="790"/>
      <c r="H39" s="790"/>
      <c r="I39" s="790"/>
      <c r="J39" s="790"/>
      <c r="K39" s="790"/>
      <c r="L39" s="790"/>
      <c r="M39" s="790"/>
      <c r="N39" s="790"/>
      <c r="O39" s="790"/>
      <c r="P39" s="791"/>
      <c r="Q39" s="231"/>
      <c r="R39" s="231"/>
      <c r="S39" s="231"/>
      <c r="T39" s="231"/>
    </row>
    <row r="40" spans="1:20" x14ac:dyDescent="0.25">
      <c r="A40" s="558">
        <v>4</v>
      </c>
      <c r="B40" s="768"/>
      <c r="C40" s="782"/>
      <c r="D40" s="769"/>
      <c r="E40" s="792"/>
      <c r="F40" s="793"/>
      <c r="G40" s="793"/>
      <c r="H40" s="793"/>
      <c r="I40" s="793"/>
      <c r="J40" s="793"/>
      <c r="K40" s="793"/>
      <c r="L40" s="793"/>
      <c r="M40" s="793"/>
      <c r="N40" s="793"/>
      <c r="O40" s="793"/>
      <c r="P40" s="794"/>
      <c r="Q40" s="231"/>
      <c r="R40" s="231"/>
      <c r="S40" s="231"/>
      <c r="T40" s="231"/>
    </row>
    <row r="43" spans="1:20" ht="13.9" customHeight="1" x14ac:dyDescent="0.25">
      <c r="A43" s="780" t="s">
        <v>186</v>
      </c>
      <c r="B43" s="780"/>
      <c r="C43" s="780"/>
      <c r="D43" s="780"/>
      <c r="E43" s="780"/>
      <c r="F43" s="780"/>
      <c r="G43" s="780"/>
      <c r="H43" s="780"/>
      <c r="I43" s="780"/>
    </row>
    <row r="44" spans="1:20" ht="13.9" customHeight="1" x14ac:dyDescent="0.25">
      <c r="A44" s="777" t="s">
        <v>60</v>
      </c>
      <c r="B44" s="777" t="s">
        <v>26</v>
      </c>
      <c r="C44" s="777"/>
      <c r="D44" s="777"/>
      <c r="E44" s="760" t="s">
        <v>27</v>
      </c>
      <c r="F44" s="760"/>
      <c r="G44" s="760"/>
      <c r="H44" s="804" t="s">
        <v>148</v>
      </c>
      <c r="I44" s="43"/>
    </row>
    <row r="45" spans="1:20" x14ac:dyDescent="0.25">
      <c r="A45" s="777"/>
      <c r="B45" s="547" t="s">
        <v>177</v>
      </c>
      <c r="C45" s="549" t="s">
        <v>105</v>
      </c>
      <c r="D45" s="547" t="s">
        <v>18</v>
      </c>
      <c r="E45" s="547" t="s">
        <v>177</v>
      </c>
      <c r="F45" s="549" t="s">
        <v>105</v>
      </c>
      <c r="G45" s="547" t="s">
        <v>18</v>
      </c>
      <c r="H45" s="805"/>
      <c r="I45" s="43"/>
    </row>
    <row r="46" spans="1:20" x14ac:dyDescent="0.25">
      <c r="A46" s="344" t="s">
        <v>697</v>
      </c>
      <c r="B46" s="547">
        <v>3.91</v>
      </c>
      <c r="C46" s="547">
        <v>0.44</v>
      </c>
      <c r="D46" s="547">
        <f>SUM(B46:C46)</f>
        <v>4.3500000000000005</v>
      </c>
      <c r="E46" s="547">
        <v>5.86</v>
      </c>
      <c r="F46" s="547">
        <v>0.65</v>
      </c>
      <c r="G46" s="547">
        <f>SUM(E46:F46)</f>
        <v>6.5100000000000007</v>
      </c>
      <c r="H46" s="543"/>
      <c r="I46" s="43"/>
    </row>
    <row r="47" spans="1:20" x14ac:dyDescent="0.25">
      <c r="A47" s="344" t="s">
        <v>710</v>
      </c>
      <c r="B47" s="339">
        <f>B46*5.35/100+B46</f>
        <v>4.1191849999999999</v>
      </c>
      <c r="C47" s="339">
        <f>C46*5.35/100+C46</f>
        <v>0.46354000000000001</v>
      </c>
      <c r="D47" s="339">
        <f>SUM(B47:C47)</f>
        <v>4.5827249999999999</v>
      </c>
      <c r="E47" s="339">
        <f>E46*5.35/100+E46</f>
        <v>6.1735100000000003</v>
      </c>
      <c r="F47" s="339">
        <f>F46*5.35/100+F46</f>
        <v>0.68477500000000002</v>
      </c>
      <c r="G47" s="339">
        <v>6.85</v>
      </c>
      <c r="H47" s="543" t="s">
        <v>178</v>
      </c>
      <c r="I47" s="43"/>
    </row>
    <row r="48" spans="1:20" ht="15" customHeight="1" x14ac:dyDescent="0.25">
      <c r="A48" s="779" t="s">
        <v>235</v>
      </c>
      <c r="B48" s="779"/>
      <c r="C48" s="779"/>
      <c r="D48" s="779"/>
      <c r="E48" s="779"/>
      <c r="F48" s="779"/>
      <c r="G48" s="779"/>
      <c r="H48" s="779"/>
      <c r="I48" s="779"/>
      <c r="J48" s="779"/>
      <c r="K48" s="779"/>
      <c r="L48" s="779"/>
      <c r="M48" s="779"/>
      <c r="N48" s="779"/>
      <c r="O48" s="779"/>
      <c r="P48" s="779"/>
      <c r="Q48" s="779"/>
      <c r="R48" s="779"/>
      <c r="S48" s="779"/>
      <c r="T48" s="779"/>
    </row>
    <row r="49" spans="1:19" x14ac:dyDescent="0.25">
      <c r="A49" s="106"/>
      <c r="B49" s="230"/>
      <c r="C49" s="230"/>
      <c r="D49" s="48"/>
      <c r="E49" s="48"/>
      <c r="F49" s="548"/>
      <c r="G49" s="548"/>
      <c r="H49" s="548"/>
      <c r="I49" s="43"/>
    </row>
    <row r="50" spans="1:19" x14ac:dyDescent="0.25">
      <c r="A50" s="345"/>
      <c r="B50" s="231"/>
      <c r="C50" s="231"/>
      <c r="D50" s="548"/>
      <c r="E50" s="548"/>
      <c r="F50" s="548"/>
      <c r="G50" s="548"/>
      <c r="H50" s="548"/>
      <c r="I50" s="43"/>
    </row>
    <row r="53" spans="1:19" s="43" customFormat="1" ht="12.75" customHeight="1" x14ac:dyDescent="0.25">
      <c r="A53" s="47" t="s">
        <v>11</v>
      </c>
      <c r="B53" s="47"/>
      <c r="C53" s="47"/>
      <c r="D53" s="47"/>
      <c r="E53" s="47"/>
      <c r="F53" s="47"/>
      <c r="G53" s="47"/>
      <c r="I53" s="47"/>
      <c r="O53" s="783" t="s">
        <v>12</v>
      </c>
      <c r="P53" s="783"/>
      <c r="Q53" s="784"/>
    </row>
    <row r="54" spans="1:19" s="43" customFormat="1" ht="12.75" customHeight="1" x14ac:dyDescent="0.2">
      <c r="A54" s="783" t="s">
        <v>13</v>
      </c>
      <c r="B54" s="783"/>
      <c r="C54" s="783"/>
      <c r="D54" s="783"/>
      <c r="E54" s="783"/>
      <c r="F54" s="783"/>
      <c r="G54" s="783"/>
      <c r="H54" s="783"/>
      <c r="I54" s="783"/>
      <c r="J54" s="783"/>
      <c r="K54" s="783"/>
      <c r="L54" s="783"/>
      <c r="M54" s="783"/>
      <c r="N54" s="783"/>
      <c r="O54" s="783"/>
      <c r="P54" s="783"/>
      <c r="Q54" s="783"/>
    </row>
    <row r="55" spans="1:19" s="43" customFormat="1" ht="13.15" customHeight="1" x14ac:dyDescent="0.2">
      <c r="A55" s="778" t="s">
        <v>94</v>
      </c>
      <c r="B55" s="778"/>
      <c r="C55" s="778"/>
      <c r="D55" s="778"/>
      <c r="E55" s="778"/>
      <c r="F55" s="778"/>
      <c r="G55" s="778"/>
      <c r="H55" s="778"/>
      <c r="I55" s="778"/>
      <c r="J55" s="778"/>
      <c r="K55" s="778"/>
      <c r="L55" s="778"/>
      <c r="M55" s="778"/>
      <c r="N55" s="778"/>
      <c r="O55" s="778"/>
      <c r="P55" s="778"/>
      <c r="Q55" s="778"/>
      <c r="R55" s="778"/>
      <c r="S55" s="778"/>
    </row>
    <row r="56" spans="1:19" ht="12.75" customHeight="1" x14ac:dyDescent="0.25">
      <c r="N56" s="774" t="s">
        <v>86</v>
      </c>
      <c r="O56" s="774"/>
      <c r="P56" s="774"/>
      <c r="Q56" s="774"/>
    </row>
  </sheetData>
  <mergeCells count="148">
    <mergeCell ref="A48:T48"/>
    <mergeCell ref="E30:F30"/>
    <mergeCell ref="B33:H33"/>
    <mergeCell ref="S35:T35"/>
    <mergeCell ref="B44:D44"/>
    <mergeCell ref="E44:G44"/>
    <mergeCell ref="H44:H45"/>
    <mergeCell ref="M30:N30"/>
    <mergeCell ref="Q30:R30"/>
    <mergeCell ref="S30:T30"/>
    <mergeCell ref="O30:P30"/>
    <mergeCell ref="K30:L30"/>
    <mergeCell ref="S31:T31"/>
    <mergeCell ref="K35:P35"/>
    <mergeCell ref="K36:L36"/>
    <mergeCell ref="B38:D38"/>
    <mergeCell ref="B30:D30"/>
    <mergeCell ref="E31:F31"/>
    <mergeCell ref="B31:D31"/>
    <mergeCell ref="G22:H22"/>
    <mergeCell ref="J13:K13"/>
    <mergeCell ref="J11:K11"/>
    <mergeCell ref="D13:E13"/>
    <mergeCell ref="B21:D22"/>
    <mergeCell ref="E21:L21"/>
    <mergeCell ref="E37:P40"/>
    <mergeCell ref="B35:D36"/>
    <mergeCell ref="I36:J36"/>
    <mergeCell ref="I31:J31"/>
    <mergeCell ref="M21:T21"/>
    <mergeCell ref="Q22:R22"/>
    <mergeCell ref="S22:T22"/>
    <mergeCell ref="I22:J22"/>
    <mergeCell ref="O22:P22"/>
    <mergeCell ref="K23:L23"/>
    <mergeCell ref="K24:L24"/>
    <mergeCell ref="M22:N22"/>
    <mergeCell ref="K22:L22"/>
    <mergeCell ref="M23:N23"/>
    <mergeCell ref="O23:P23"/>
    <mergeCell ref="B12:C12"/>
    <mergeCell ref="H13:I13"/>
    <mergeCell ref="H12:I12"/>
    <mergeCell ref="N56:Q56"/>
    <mergeCell ref="A55:S55"/>
    <mergeCell ref="S29:T29"/>
    <mergeCell ref="K31:L31"/>
    <mergeCell ref="E29:F29"/>
    <mergeCell ref="Q35:R35"/>
    <mergeCell ref="I30:J30"/>
    <mergeCell ref="G31:H31"/>
    <mergeCell ref="G30:H30"/>
    <mergeCell ref="G29:H29"/>
    <mergeCell ref="I29:J29"/>
    <mergeCell ref="M31:N31"/>
    <mergeCell ref="O31:P31"/>
    <mergeCell ref="Q31:R31"/>
    <mergeCell ref="A43:I43"/>
    <mergeCell ref="B39:D39"/>
    <mergeCell ref="B40:D40"/>
    <mergeCell ref="O53:Q53"/>
    <mergeCell ref="A54:Q54"/>
    <mergeCell ref="E35:J35"/>
    <mergeCell ref="B37:D37"/>
    <mergeCell ref="G36:H36"/>
    <mergeCell ref="E36:F36"/>
    <mergeCell ref="A44:A45"/>
    <mergeCell ref="D12:E12"/>
    <mergeCell ref="F12:G12"/>
    <mergeCell ref="B13:C13"/>
    <mergeCell ref="J12:K12"/>
    <mergeCell ref="D11:E11"/>
    <mergeCell ref="F11:G11"/>
    <mergeCell ref="H11:I11"/>
    <mergeCell ref="F13:G13"/>
    <mergeCell ref="B11:C11"/>
    <mergeCell ref="S25:T25"/>
    <mergeCell ref="M36:N36"/>
    <mergeCell ref="O36:P36"/>
    <mergeCell ref="Q24:R24"/>
    <mergeCell ref="Q25:R25"/>
    <mergeCell ref="E24:F24"/>
    <mergeCell ref="O25:P25"/>
    <mergeCell ref="K25:L25"/>
    <mergeCell ref="G23:H23"/>
    <mergeCell ref="G28:H28"/>
    <mergeCell ref="Q28:R28"/>
    <mergeCell ref="G24:H24"/>
    <mergeCell ref="Q29:R29"/>
    <mergeCell ref="M27:N27"/>
    <mergeCell ref="K29:L29"/>
    <mergeCell ref="M28:N28"/>
    <mergeCell ref="O28:P28"/>
    <mergeCell ref="O27:P27"/>
    <mergeCell ref="K27:L27"/>
    <mergeCell ref="E26:F26"/>
    <mergeCell ref="G26:H26"/>
    <mergeCell ref="E25:F25"/>
    <mergeCell ref="G25:H25"/>
    <mergeCell ref="I24:J24"/>
    <mergeCell ref="B26:D26"/>
    <mergeCell ref="R1:S1"/>
    <mergeCell ref="A2:S2"/>
    <mergeCell ref="A3:S3"/>
    <mergeCell ref="A5:S5"/>
    <mergeCell ref="A6:B6"/>
    <mergeCell ref="A7:I7"/>
    <mergeCell ref="H1:I1"/>
    <mergeCell ref="B29:D29"/>
    <mergeCell ref="I27:J27"/>
    <mergeCell ref="B27:D27"/>
    <mergeCell ref="B28:D28"/>
    <mergeCell ref="E28:F28"/>
    <mergeCell ref="E27:F27"/>
    <mergeCell ref="G27:H27"/>
    <mergeCell ref="O24:P24"/>
    <mergeCell ref="S24:T24"/>
    <mergeCell ref="I28:J28"/>
    <mergeCell ref="O26:P26"/>
    <mergeCell ref="S26:T26"/>
    <mergeCell ref="K28:L28"/>
    <mergeCell ref="M25:N25"/>
    <mergeCell ref="S27:T27"/>
    <mergeCell ref="Q27:R27"/>
    <mergeCell ref="B25:D25"/>
    <mergeCell ref="I25:J25"/>
    <mergeCell ref="B24:D24"/>
    <mergeCell ref="E23:F23"/>
    <mergeCell ref="B23:D23"/>
    <mergeCell ref="M29:N29"/>
    <mergeCell ref="A15:G15"/>
    <mergeCell ref="C16:D16"/>
    <mergeCell ref="A16:B16"/>
    <mergeCell ref="A17:B17"/>
    <mergeCell ref="C17:D17"/>
    <mergeCell ref="A21:A22"/>
    <mergeCell ref="A20:S20"/>
    <mergeCell ref="Q23:R23"/>
    <mergeCell ref="S23:T23"/>
    <mergeCell ref="E22:F22"/>
    <mergeCell ref="I23:J23"/>
    <mergeCell ref="S28:T28"/>
    <mergeCell ref="I26:J26"/>
    <mergeCell ref="K26:L26"/>
    <mergeCell ref="Q26:R26"/>
    <mergeCell ref="M26:N26"/>
    <mergeCell ref="M24:N24"/>
    <mergeCell ref="O29:P29"/>
  </mergeCells>
  <phoneticPr fontId="0" type="noConversion"/>
  <printOptions horizontalCentered="1"/>
  <pageMargins left="0.70866141732283472" right="0.70866141732283472" top="0.23622047244094491" bottom="0" header="0.31496062992125984" footer="0.31496062992125984"/>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topLeftCell="A13" zoomScale="90" zoomScaleSheetLayoutView="90" workbookViewId="0">
      <selection activeCell="L35" sqref="L35"/>
    </sheetView>
  </sheetViews>
  <sheetFormatPr defaultRowHeight="12.75" x14ac:dyDescent="0.2"/>
  <cols>
    <col min="1" max="1" width="7.42578125" customWidth="1"/>
    <col min="2" max="2" width="14.28515625" customWidth="1"/>
    <col min="3" max="3" width="16.7109375" customWidth="1"/>
    <col min="4" max="4" width="9.42578125" customWidth="1"/>
    <col min="5" max="5" width="9" customWidth="1"/>
    <col min="6" max="6" width="11.5703125" customWidth="1"/>
    <col min="7" max="8" width="10.42578125" customWidth="1"/>
    <col min="9" max="10" width="10.42578125" style="250" customWidth="1"/>
    <col min="11" max="11" width="10.5703125" customWidth="1"/>
    <col min="12" max="12" width="10.42578125" customWidth="1"/>
    <col min="13" max="13" width="11.5703125" customWidth="1"/>
    <col min="14" max="14" width="13" customWidth="1"/>
  </cols>
  <sheetData>
    <row r="1" spans="1:14" ht="18" x14ac:dyDescent="0.35">
      <c r="A1" s="853" t="s">
        <v>0</v>
      </c>
      <c r="B1" s="853"/>
      <c r="C1" s="853"/>
      <c r="D1" s="853"/>
      <c r="E1" s="853"/>
      <c r="F1" s="853"/>
      <c r="G1" s="853"/>
      <c r="H1" s="853"/>
      <c r="I1" s="853"/>
      <c r="J1" s="853"/>
      <c r="K1" s="853"/>
      <c r="N1" s="212" t="s">
        <v>524</v>
      </c>
    </row>
    <row r="2" spans="1:14" ht="21" x14ac:dyDescent="0.35">
      <c r="A2" s="854" t="s">
        <v>709</v>
      </c>
      <c r="B2" s="854"/>
      <c r="C2" s="854"/>
      <c r="D2" s="854"/>
      <c r="E2" s="854"/>
      <c r="F2" s="854"/>
      <c r="G2" s="854"/>
      <c r="H2" s="854"/>
      <c r="I2" s="854"/>
      <c r="J2" s="854"/>
      <c r="K2" s="854"/>
    </row>
    <row r="3" spans="1:14" ht="15" x14ac:dyDescent="0.3">
      <c r="A3" s="176"/>
      <c r="B3" s="176"/>
      <c r="C3" s="176"/>
      <c r="D3" s="176"/>
      <c r="E3" s="176"/>
      <c r="F3" s="176"/>
      <c r="G3" s="176"/>
      <c r="H3" s="176"/>
      <c r="I3" s="247"/>
      <c r="J3" s="247"/>
    </row>
    <row r="4" spans="1:14" ht="18" x14ac:dyDescent="0.35">
      <c r="A4" s="853" t="s">
        <v>523</v>
      </c>
      <c r="B4" s="853"/>
      <c r="C4" s="853"/>
      <c r="D4" s="853"/>
      <c r="E4" s="853"/>
      <c r="F4" s="853"/>
      <c r="G4" s="853"/>
      <c r="H4" s="853"/>
      <c r="I4" s="267"/>
      <c r="J4" s="267"/>
    </row>
    <row r="5" spans="1:14" ht="15" x14ac:dyDescent="0.3">
      <c r="A5" s="177" t="s">
        <v>259</v>
      </c>
      <c r="B5" s="177"/>
      <c r="C5" s="177"/>
      <c r="D5" s="177"/>
      <c r="E5" s="177"/>
      <c r="F5" s="177"/>
      <c r="G5" s="177"/>
      <c r="H5" s="176"/>
      <c r="I5" s="247"/>
      <c r="J5" s="247"/>
      <c r="L5" s="1023" t="s">
        <v>788</v>
      </c>
      <c r="M5" s="1023"/>
      <c r="N5" s="1023"/>
    </row>
    <row r="6" spans="1:14" ht="28.5" customHeight="1" x14ac:dyDescent="0.2">
      <c r="A6" s="977" t="s">
        <v>2</v>
      </c>
      <c r="B6" s="977" t="s">
        <v>39</v>
      </c>
      <c r="C6" s="1020" t="s">
        <v>406</v>
      </c>
      <c r="D6" s="882" t="s">
        <v>457</v>
      </c>
      <c r="E6" s="882"/>
      <c r="F6" s="882"/>
      <c r="G6" s="882"/>
      <c r="H6" s="883"/>
      <c r="I6" s="1024" t="s">
        <v>549</v>
      </c>
      <c r="J6" s="1024" t="s">
        <v>550</v>
      </c>
      <c r="K6" s="1022" t="s">
        <v>503</v>
      </c>
      <c r="L6" s="1022"/>
      <c r="M6" s="1022"/>
      <c r="N6" s="1022"/>
    </row>
    <row r="7" spans="1:14" ht="39" customHeight="1" x14ac:dyDescent="0.2">
      <c r="A7" s="978"/>
      <c r="B7" s="978"/>
      <c r="C7" s="1021"/>
      <c r="D7" s="428" t="s">
        <v>456</v>
      </c>
      <c r="E7" s="428" t="s">
        <v>407</v>
      </c>
      <c r="F7" s="427" t="s">
        <v>408</v>
      </c>
      <c r="G7" s="428" t="s">
        <v>409</v>
      </c>
      <c r="H7" s="428" t="s">
        <v>49</v>
      </c>
      <c r="I7" s="1024"/>
      <c r="J7" s="1024"/>
      <c r="K7" s="434" t="s">
        <v>410</v>
      </c>
      <c r="L7" s="435" t="s">
        <v>504</v>
      </c>
      <c r="M7" s="428" t="s">
        <v>411</v>
      </c>
      <c r="N7" s="435" t="s">
        <v>412</v>
      </c>
    </row>
    <row r="8" spans="1:14" ht="15" x14ac:dyDescent="0.2">
      <c r="A8" s="179" t="s">
        <v>266</v>
      </c>
      <c r="B8" s="179" t="s">
        <v>267</v>
      </c>
      <c r="C8" s="179" t="s">
        <v>268</v>
      </c>
      <c r="D8" s="179" t="s">
        <v>269</v>
      </c>
      <c r="E8" s="179" t="s">
        <v>270</v>
      </c>
      <c r="F8" s="179" t="s">
        <v>271</v>
      </c>
      <c r="G8" s="179" t="s">
        <v>272</v>
      </c>
      <c r="H8" s="179" t="s">
        <v>273</v>
      </c>
      <c r="I8" s="268" t="s">
        <v>291</v>
      </c>
      <c r="J8" s="268" t="s">
        <v>292</v>
      </c>
      <c r="K8" s="179" t="s">
        <v>293</v>
      </c>
      <c r="L8" s="179" t="s">
        <v>321</v>
      </c>
      <c r="M8" s="179" t="s">
        <v>322</v>
      </c>
      <c r="N8" s="179" t="s">
        <v>323</v>
      </c>
    </row>
    <row r="9" spans="1:14" ht="19.149999999999999" customHeight="1" x14ac:dyDescent="0.2">
      <c r="A9" s="543">
        <v>1</v>
      </c>
      <c r="B9" s="45" t="s">
        <v>893</v>
      </c>
      <c r="C9" s="425">
        <v>1498</v>
      </c>
      <c r="D9" s="425">
        <v>60</v>
      </c>
      <c r="E9" s="425">
        <v>875</v>
      </c>
      <c r="F9" s="425">
        <v>477</v>
      </c>
      <c r="G9" s="425">
        <v>5</v>
      </c>
      <c r="H9" s="425">
        <f>C9-D9-E9-F9-G9</f>
        <v>81</v>
      </c>
      <c r="I9" s="426">
        <v>70</v>
      </c>
      <c r="J9" s="426">
        <v>1498</v>
      </c>
      <c r="K9" s="425">
        <v>1498</v>
      </c>
      <c r="L9" s="425">
        <v>275</v>
      </c>
      <c r="M9" s="425">
        <v>80</v>
      </c>
      <c r="N9" s="425">
        <v>1498</v>
      </c>
    </row>
    <row r="10" spans="1:14" ht="19.149999999999999" customHeight="1" x14ac:dyDescent="0.2">
      <c r="A10" s="543">
        <v>2</v>
      </c>
      <c r="B10" s="45" t="s">
        <v>894</v>
      </c>
      <c r="C10" s="425">
        <v>460</v>
      </c>
      <c r="D10" s="425">
        <v>41</v>
      </c>
      <c r="E10" s="425">
        <v>306</v>
      </c>
      <c r="F10" s="425">
        <v>80</v>
      </c>
      <c r="G10" s="425">
        <v>0</v>
      </c>
      <c r="H10" s="425">
        <f t="shared" ref="H10:H18" si="0">C10-D10-E10-F10-G10</f>
        <v>33</v>
      </c>
      <c r="I10" s="426">
        <v>268</v>
      </c>
      <c r="J10" s="426">
        <v>460</v>
      </c>
      <c r="K10" s="425">
        <v>460</v>
      </c>
      <c r="L10" s="425">
        <v>278</v>
      </c>
      <c r="M10" s="425">
        <v>18</v>
      </c>
      <c r="N10" s="425">
        <v>460</v>
      </c>
    </row>
    <row r="11" spans="1:14" ht="19.149999999999999" customHeight="1" x14ac:dyDescent="0.2">
      <c r="A11" s="543">
        <v>3</v>
      </c>
      <c r="B11" s="45" t="s">
        <v>895</v>
      </c>
      <c r="C11" s="425">
        <v>1406</v>
      </c>
      <c r="D11" s="425">
        <v>0</v>
      </c>
      <c r="E11" s="425">
        <v>1359</v>
      </c>
      <c r="F11" s="425">
        <v>14</v>
      </c>
      <c r="G11" s="425">
        <v>0</v>
      </c>
      <c r="H11" s="425">
        <f t="shared" si="0"/>
        <v>33</v>
      </c>
      <c r="I11" s="426">
        <v>1406</v>
      </c>
      <c r="J11" s="426">
        <v>1406</v>
      </c>
      <c r="K11" s="425">
        <v>1406</v>
      </c>
      <c r="L11" s="425">
        <v>309</v>
      </c>
      <c r="M11" s="425">
        <v>224</v>
      </c>
      <c r="N11" s="425">
        <v>2017</v>
      </c>
    </row>
    <row r="12" spans="1:14" ht="19.149999999999999" customHeight="1" x14ac:dyDescent="0.2">
      <c r="A12" s="543">
        <v>4</v>
      </c>
      <c r="B12" s="45" t="s">
        <v>896</v>
      </c>
      <c r="C12" s="425">
        <v>1496</v>
      </c>
      <c r="D12" s="382">
        <v>96</v>
      </c>
      <c r="E12" s="382">
        <v>1263</v>
      </c>
      <c r="F12" s="382">
        <v>0</v>
      </c>
      <c r="G12" s="382">
        <v>0</v>
      </c>
      <c r="H12" s="382">
        <v>137</v>
      </c>
      <c r="I12" s="382">
        <v>1496</v>
      </c>
      <c r="J12" s="382">
        <v>1496</v>
      </c>
      <c r="K12" s="382">
        <v>1496</v>
      </c>
      <c r="L12" s="382">
        <v>604</v>
      </c>
      <c r="M12" s="382">
        <v>579</v>
      </c>
      <c r="N12" s="382">
        <v>1910</v>
      </c>
    </row>
    <row r="13" spans="1:14" ht="19.149999999999999" customHeight="1" x14ac:dyDescent="0.2">
      <c r="A13" s="543">
        <v>5</v>
      </c>
      <c r="B13" s="45" t="s">
        <v>897</v>
      </c>
      <c r="C13" s="426">
        <v>1117</v>
      </c>
      <c r="D13" s="425">
        <v>337</v>
      </c>
      <c r="E13" s="425">
        <v>780</v>
      </c>
      <c r="F13" s="425">
        <v>0</v>
      </c>
      <c r="G13" s="425">
        <v>0</v>
      </c>
      <c r="H13" s="425">
        <f t="shared" si="0"/>
        <v>0</v>
      </c>
      <c r="I13" s="426">
        <v>1117</v>
      </c>
      <c r="J13" s="426">
        <v>1117</v>
      </c>
      <c r="K13" s="425">
        <v>1117</v>
      </c>
      <c r="L13" s="425">
        <v>428</v>
      </c>
      <c r="M13" s="425">
        <v>86</v>
      </c>
      <c r="N13" s="425">
        <v>1271</v>
      </c>
    </row>
    <row r="14" spans="1:14" ht="19.149999999999999" customHeight="1" x14ac:dyDescent="0.2">
      <c r="A14" s="543">
        <v>6</v>
      </c>
      <c r="B14" s="45" t="s">
        <v>898</v>
      </c>
      <c r="C14" s="425">
        <v>1215</v>
      </c>
      <c r="D14" s="425">
        <v>15</v>
      </c>
      <c r="E14" s="425">
        <v>1200</v>
      </c>
      <c r="F14" s="425">
        <v>0</v>
      </c>
      <c r="G14" s="425">
        <v>0</v>
      </c>
      <c r="H14" s="425">
        <v>0</v>
      </c>
      <c r="I14" s="426">
        <v>1215</v>
      </c>
      <c r="J14" s="426">
        <v>1215</v>
      </c>
      <c r="K14" s="425">
        <v>1215</v>
      </c>
      <c r="L14" s="425">
        <v>550</v>
      </c>
      <c r="M14" s="425">
        <v>210</v>
      </c>
      <c r="N14" s="425">
        <v>2011</v>
      </c>
    </row>
    <row r="15" spans="1:14" ht="19.149999999999999" customHeight="1" x14ac:dyDescent="0.2">
      <c r="A15" s="543">
        <v>7</v>
      </c>
      <c r="B15" s="45" t="s">
        <v>899</v>
      </c>
      <c r="C15" s="425">
        <v>859</v>
      </c>
      <c r="D15" s="425">
        <f>311-102</f>
        <v>209</v>
      </c>
      <c r="E15" s="425">
        <v>620</v>
      </c>
      <c r="F15" s="425">
        <v>0</v>
      </c>
      <c r="G15" s="425">
        <v>0</v>
      </c>
      <c r="H15" s="425">
        <f t="shared" si="0"/>
        <v>30</v>
      </c>
      <c r="I15" s="426">
        <v>77</v>
      </c>
      <c r="J15" s="426">
        <v>829</v>
      </c>
      <c r="K15" s="425">
        <v>829</v>
      </c>
      <c r="L15" s="425">
        <v>77</v>
      </c>
      <c r="M15" s="425">
        <v>67</v>
      </c>
      <c r="N15" s="425">
        <v>829</v>
      </c>
    </row>
    <row r="16" spans="1:14" ht="19.149999999999999" customHeight="1" x14ac:dyDescent="0.2">
      <c r="A16" s="663">
        <v>8</v>
      </c>
      <c r="B16" s="45" t="s">
        <v>900</v>
      </c>
      <c r="C16" s="425">
        <v>784</v>
      </c>
      <c r="D16" s="425">
        <v>182</v>
      </c>
      <c r="E16" s="425">
        <v>580</v>
      </c>
      <c r="F16" s="425">
        <v>0</v>
      </c>
      <c r="G16" s="425">
        <v>0</v>
      </c>
      <c r="H16" s="425">
        <f t="shared" si="0"/>
        <v>22</v>
      </c>
      <c r="I16" s="426">
        <v>784</v>
      </c>
      <c r="J16" s="426">
        <v>784</v>
      </c>
      <c r="K16" s="425">
        <v>784</v>
      </c>
      <c r="L16" s="425">
        <v>526</v>
      </c>
      <c r="M16" s="425">
        <v>125</v>
      </c>
      <c r="N16" s="425">
        <v>1043</v>
      </c>
    </row>
    <row r="17" spans="1:26" ht="19.149999999999999" customHeight="1" x14ac:dyDescent="0.2">
      <c r="A17" s="663">
        <v>9</v>
      </c>
      <c r="B17" s="45" t="s">
        <v>901</v>
      </c>
      <c r="C17" s="312">
        <v>1690</v>
      </c>
      <c r="D17" s="382">
        <v>90</v>
      </c>
      <c r="E17" s="382">
        <v>301</v>
      </c>
      <c r="F17" s="382">
        <v>367</v>
      </c>
      <c r="G17" s="382">
        <f>578-133</f>
        <v>445</v>
      </c>
      <c r="H17" s="425">
        <f t="shared" si="0"/>
        <v>487</v>
      </c>
      <c r="I17" s="312">
        <v>843</v>
      </c>
      <c r="J17" s="312">
        <v>1690</v>
      </c>
      <c r="K17" s="382">
        <v>1690</v>
      </c>
      <c r="L17" s="382">
        <v>589</v>
      </c>
      <c r="M17" s="382">
        <v>63</v>
      </c>
      <c r="N17" s="382">
        <v>1898</v>
      </c>
    </row>
    <row r="18" spans="1:26" ht="19.149999999999999" customHeight="1" x14ac:dyDescent="0.2">
      <c r="A18" s="663">
        <v>10</v>
      </c>
      <c r="B18" s="45" t="s">
        <v>902</v>
      </c>
      <c r="C18" s="312">
        <v>1472</v>
      </c>
      <c r="D18" s="468">
        <v>20</v>
      </c>
      <c r="E18" s="468">
        <v>805</v>
      </c>
      <c r="F18" s="468">
        <v>3</v>
      </c>
      <c r="G18" s="468">
        <v>0</v>
      </c>
      <c r="H18" s="425">
        <f t="shared" si="0"/>
        <v>644</v>
      </c>
      <c r="I18" s="312">
        <v>165</v>
      </c>
      <c r="J18" s="312">
        <v>1472</v>
      </c>
      <c r="K18" s="468">
        <v>1472</v>
      </c>
      <c r="L18" s="468">
        <v>150</v>
      </c>
      <c r="M18" s="468">
        <v>85</v>
      </c>
      <c r="N18" s="468">
        <v>2400</v>
      </c>
    </row>
    <row r="19" spans="1:26" ht="19.149999999999999" customHeight="1" x14ac:dyDescent="0.2">
      <c r="A19" s="663">
        <v>11</v>
      </c>
      <c r="B19" s="45" t="s">
        <v>938</v>
      </c>
      <c r="C19" s="533">
        <v>489</v>
      </c>
      <c r="D19" s="8">
        <v>73</v>
      </c>
      <c r="E19" s="8">
        <f>425-73</f>
        <v>352</v>
      </c>
      <c r="F19" s="8">
        <v>64</v>
      </c>
      <c r="G19" s="8">
        <v>0</v>
      </c>
      <c r="H19" s="425">
        <f>C19-D19-E19-F19-G19</f>
        <v>0</v>
      </c>
      <c r="I19" s="534">
        <v>145</v>
      </c>
      <c r="J19" s="534">
        <v>489</v>
      </c>
      <c r="K19" s="8">
        <v>489</v>
      </c>
      <c r="L19" s="8">
        <v>30</v>
      </c>
      <c r="M19" s="8">
        <v>54</v>
      </c>
      <c r="N19" s="533">
        <v>489</v>
      </c>
      <c r="O19" s="509">
        <v>0</v>
      </c>
      <c r="P19" s="509">
        <v>0</v>
      </c>
      <c r="Q19" s="509">
        <v>425</v>
      </c>
      <c r="R19" s="509">
        <v>64</v>
      </c>
      <c r="S19" s="509">
        <v>0</v>
      </c>
      <c r="T19" s="509">
        <v>0</v>
      </c>
      <c r="U19" s="509">
        <v>145</v>
      </c>
      <c r="V19" s="509">
        <v>489</v>
      </c>
      <c r="W19" s="509">
        <v>489</v>
      </c>
      <c r="X19" s="509">
        <v>30</v>
      </c>
      <c r="Y19" s="509">
        <v>54</v>
      </c>
      <c r="Z19">
        <v>489</v>
      </c>
    </row>
    <row r="20" spans="1:26" ht="19.149999999999999" customHeight="1" x14ac:dyDescent="0.2">
      <c r="A20" s="663">
        <v>12</v>
      </c>
      <c r="B20" s="45" t="s">
        <v>939</v>
      </c>
      <c r="C20" s="533">
        <v>543</v>
      </c>
      <c r="D20" s="8">
        <v>0</v>
      </c>
      <c r="E20" s="8">
        <v>526</v>
      </c>
      <c r="F20" s="8">
        <v>17</v>
      </c>
      <c r="G20" s="8">
        <v>0</v>
      </c>
      <c r="H20" s="425">
        <f t="shared" ref="H20:H30" si="1">C20-D20-E20-F20-G20</f>
        <v>0</v>
      </c>
      <c r="I20" s="534">
        <v>212</v>
      </c>
      <c r="J20" s="534">
        <v>543</v>
      </c>
      <c r="K20" s="8">
        <v>543</v>
      </c>
      <c r="L20" s="8">
        <v>40</v>
      </c>
      <c r="M20" s="8">
        <v>54</v>
      </c>
      <c r="N20" s="533">
        <v>543</v>
      </c>
      <c r="O20" s="509">
        <v>0</v>
      </c>
      <c r="P20" s="509">
        <v>0</v>
      </c>
      <c r="Q20" s="509">
        <v>526</v>
      </c>
      <c r="R20" s="509">
        <v>17</v>
      </c>
      <c r="S20" s="509">
        <v>0</v>
      </c>
      <c r="T20" s="509">
        <v>0</v>
      </c>
      <c r="U20" s="509">
        <v>212</v>
      </c>
      <c r="V20" s="509">
        <v>543</v>
      </c>
      <c r="W20" s="509">
        <v>543</v>
      </c>
      <c r="X20" s="509">
        <v>40</v>
      </c>
      <c r="Y20" s="509">
        <v>54</v>
      </c>
      <c r="Z20">
        <v>543</v>
      </c>
    </row>
    <row r="21" spans="1:26" ht="19.149999999999999" customHeight="1" x14ac:dyDescent="0.2">
      <c r="A21" s="663">
        <v>13</v>
      </c>
      <c r="B21" s="45" t="s">
        <v>940</v>
      </c>
      <c r="C21" s="533">
        <v>1227</v>
      </c>
      <c r="D21" s="8">
        <v>0</v>
      </c>
      <c r="E21" s="8">
        <f>1195-57</f>
        <v>1138</v>
      </c>
      <c r="F21" s="8">
        <v>32</v>
      </c>
      <c r="G21" s="8">
        <v>57</v>
      </c>
      <c r="H21" s="425">
        <f t="shared" si="1"/>
        <v>0</v>
      </c>
      <c r="I21" s="534">
        <v>652</v>
      </c>
      <c r="J21" s="534">
        <v>1227</v>
      </c>
      <c r="K21" s="8">
        <v>1227</v>
      </c>
      <c r="L21" s="8">
        <v>50</v>
      </c>
      <c r="M21" s="8">
        <v>70</v>
      </c>
      <c r="N21" s="533">
        <v>1227</v>
      </c>
      <c r="O21" s="509">
        <v>0</v>
      </c>
      <c r="P21" s="509">
        <v>0</v>
      </c>
      <c r="Q21" s="509">
        <v>1195</v>
      </c>
      <c r="R21" s="509">
        <v>32</v>
      </c>
      <c r="S21" s="509">
        <v>0</v>
      </c>
      <c r="T21" s="509">
        <v>0</v>
      </c>
      <c r="U21" s="509">
        <v>652</v>
      </c>
      <c r="V21" s="509">
        <v>1227</v>
      </c>
      <c r="W21" s="509">
        <v>1227</v>
      </c>
      <c r="X21" s="509">
        <v>50</v>
      </c>
      <c r="Y21" s="509">
        <v>70</v>
      </c>
      <c r="Z21">
        <v>1227</v>
      </c>
    </row>
    <row r="22" spans="1:26" ht="19.149999999999999" customHeight="1" x14ac:dyDescent="0.2">
      <c r="A22" s="663">
        <v>14</v>
      </c>
      <c r="B22" s="45" t="s">
        <v>941</v>
      </c>
      <c r="C22" s="535">
        <v>1440</v>
      </c>
      <c r="D22" s="534">
        <v>0</v>
      </c>
      <c r="E22" s="534">
        <f>1402-216</f>
        <v>1186</v>
      </c>
      <c r="F22" s="534">
        <v>38</v>
      </c>
      <c r="G22" s="534">
        <v>216</v>
      </c>
      <c r="H22" s="426">
        <f t="shared" si="1"/>
        <v>0</v>
      </c>
      <c r="I22" s="534">
        <v>412</v>
      </c>
      <c r="J22" s="534">
        <v>1440</v>
      </c>
      <c r="K22" s="534">
        <v>1440</v>
      </c>
      <c r="L22" s="534">
        <v>57</v>
      </c>
      <c r="M22" s="534">
        <v>64</v>
      </c>
      <c r="N22" s="533">
        <v>1440</v>
      </c>
      <c r="O22" s="509">
        <v>0</v>
      </c>
      <c r="P22" s="509">
        <v>0</v>
      </c>
      <c r="Q22" s="509">
        <v>1402</v>
      </c>
      <c r="R22" s="509">
        <v>38</v>
      </c>
      <c r="S22" s="509">
        <v>0</v>
      </c>
      <c r="T22" s="509">
        <v>0</v>
      </c>
      <c r="U22" s="509">
        <v>412</v>
      </c>
      <c r="V22" s="509">
        <v>1440</v>
      </c>
      <c r="W22" s="509">
        <v>1440</v>
      </c>
      <c r="X22" s="509">
        <v>57</v>
      </c>
      <c r="Y22" s="509">
        <v>64</v>
      </c>
      <c r="Z22">
        <v>1440</v>
      </c>
    </row>
    <row r="23" spans="1:26" ht="19.149999999999999" customHeight="1" x14ac:dyDescent="0.2">
      <c r="A23" s="663">
        <v>15</v>
      </c>
      <c r="B23" s="45" t="s">
        <v>942</v>
      </c>
      <c r="C23" s="535">
        <v>781</v>
      </c>
      <c r="D23" s="534">
        <v>0</v>
      </c>
      <c r="E23" s="534">
        <v>732</v>
      </c>
      <c r="F23" s="534">
        <v>49</v>
      </c>
      <c r="G23" s="534">
        <v>0</v>
      </c>
      <c r="H23" s="426">
        <f t="shared" si="1"/>
        <v>0</v>
      </c>
      <c r="I23" s="534">
        <v>352</v>
      </c>
      <c r="J23" s="534">
        <v>781</v>
      </c>
      <c r="K23" s="534">
        <v>781</v>
      </c>
      <c r="L23" s="534">
        <v>23</v>
      </c>
      <c r="M23" s="534">
        <v>42</v>
      </c>
      <c r="N23" s="533">
        <v>781</v>
      </c>
      <c r="O23" s="509">
        <v>0</v>
      </c>
      <c r="P23" s="509">
        <v>0</v>
      </c>
      <c r="Q23" s="509">
        <v>732</v>
      </c>
      <c r="R23" s="509">
        <v>49</v>
      </c>
      <c r="S23" s="509">
        <v>0</v>
      </c>
      <c r="T23" s="509">
        <v>0</v>
      </c>
      <c r="U23" s="509">
        <v>352</v>
      </c>
      <c r="V23" s="509">
        <v>781</v>
      </c>
      <c r="W23" s="509">
        <v>781</v>
      </c>
      <c r="X23" s="509">
        <v>23</v>
      </c>
      <c r="Y23" s="509">
        <v>42</v>
      </c>
      <c r="Z23">
        <v>781</v>
      </c>
    </row>
    <row r="24" spans="1:26" ht="19.149999999999999" customHeight="1" x14ac:dyDescent="0.2">
      <c r="A24" s="663">
        <v>16</v>
      </c>
      <c r="B24" s="45" t="s">
        <v>943</v>
      </c>
      <c r="C24" s="535">
        <v>811</v>
      </c>
      <c r="D24" s="534">
        <v>13</v>
      </c>
      <c r="E24" s="534">
        <f>811-13</f>
        <v>798</v>
      </c>
      <c r="F24" s="534">
        <v>0</v>
      </c>
      <c r="G24" s="534">
        <v>0</v>
      </c>
      <c r="H24" s="426">
        <f t="shared" si="1"/>
        <v>0</v>
      </c>
      <c r="I24" s="534">
        <v>230</v>
      </c>
      <c r="J24" s="534">
        <v>811</v>
      </c>
      <c r="K24" s="534">
        <v>811</v>
      </c>
      <c r="L24" s="534">
        <v>17</v>
      </c>
      <c r="M24" s="534">
        <v>30</v>
      </c>
      <c r="N24" s="533">
        <v>811</v>
      </c>
      <c r="O24" s="509">
        <v>0</v>
      </c>
      <c r="P24" s="509">
        <v>0</v>
      </c>
      <c r="Q24" s="509">
        <v>811</v>
      </c>
      <c r="R24" s="509">
        <v>0</v>
      </c>
      <c r="S24" s="509">
        <v>0</v>
      </c>
      <c r="T24" s="509">
        <v>0</v>
      </c>
      <c r="U24" s="509">
        <v>230</v>
      </c>
      <c r="V24" s="509">
        <v>811</v>
      </c>
      <c r="W24" s="509">
        <v>811</v>
      </c>
      <c r="X24" s="509">
        <v>17</v>
      </c>
      <c r="Y24" s="509">
        <v>30</v>
      </c>
      <c r="Z24">
        <v>811</v>
      </c>
    </row>
    <row r="25" spans="1:26" ht="19.149999999999999" customHeight="1" x14ac:dyDescent="0.2">
      <c r="A25" s="663">
        <v>17</v>
      </c>
      <c r="B25" s="45" t="s">
        <v>944</v>
      </c>
      <c r="C25" s="535">
        <v>518</v>
      </c>
      <c r="D25" s="534">
        <v>60</v>
      </c>
      <c r="E25" s="534">
        <f>465-78</f>
        <v>387</v>
      </c>
      <c r="F25" s="534">
        <v>53</v>
      </c>
      <c r="G25" s="534">
        <v>18</v>
      </c>
      <c r="H25" s="426">
        <f t="shared" si="1"/>
        <v>0</v>
      </c>
      <c r="I25" s="534">
        <v>165</v>
      </c>
      <c r="J25" s="534">
        <v>518</v>
      </c>
      <c r="K25" s="534">
        <v>518</v>
      </c>
      <c r="L25" s="534">
        <v>28</v>
      </c>
      <c r="M25" s="534">
        <v>50</v>
      </c>
      <c r="N25" s="533">
        <v>518</v>
      </c>
      <c r="O25" s="509">
        <v>0</v>
      </c>
      <c r="P25" s="509">
        <v>0</v>
      </c>
      <c r="Q25" s="509">
        <v>465</v>
      </c>
      <c r="R25" s="509">
        <v>53</v>
      </c>
      <c r="S25" s="509">
        <v>0</v>
      </c>
      <c r="T25" s="509">
        <v>0</v>
      </c>
      <c r="U25" s="509">
        <v>165</v>
      </c>
      <c r="V25" s="509">
        <v>518</v>
      </c>
      <c r="W25" s="509">
        <v>518</v>
      </c>
      <c r="X25" s="509">
        <v>28</v>
      </c>
      <c r="Y25" s="509">
        <v>50</v>
      </c>
      <c r="Z25">
        <v>518</v>
      </c>
    </row>
    <row r="26" spans="1:26" ht="19.149999999999999" customHeight="1" x14ac:dyDescent="0.2">
      <c r="A26" s="663">
        <v>18</v>
      </c>
      <c r="B26" s="45" t="s">
        <v>945</v>
      </c>
      <c r="C26" s="535">
        <v>1869</v>
      </c>
      <c r="D26" s="534">
        <v>0</v>
      </c>
      <c r="E26" s="534">
        <v>1805</v>
      </c>
      <c r="F26" s="534">
        <v>64</v>
      </c>
      <c r="G26" s="534">
        <v>0</v>
      </c>
      <c r="H26" s="426">
        <f t="shared" si="1"/>
        <v>0</v>
      </c>
      <c r="I26" s="534">
        <v>632</v>
      </c>
      <c r="J26" s="534">
        <v>1869</v>
      </c>
      <c r="K26" s="534">
        <v>1869</v>
      </c>
      <c r="L26" s="534">
        <v>52</v>
      </c>
      <c r="M26" s="534">
        <v>86</v>
      </c>
      <c r="N26" s="533">
        <v>1869</v>
      </c>
      <c r="O26" s="509">
        <v>0</v>
      </c>
      <c r="P26" s="509">
        <v>0</v>
      </c>
      <c r="Q26" s="509">
        <v>1805</v>
      </c>
      <c r="R26" s="509">
        <v>64</v>
      </c>
      <c r="S26" s="509">
        <v>0</v>
      </c>
      <c r="T26" s="509">
        <v>0</v>
      </c>
      <c r="U26" s="509">
        <v>632</v>
      </c>
      <c r="V26" s="509">
        <v>1869</v>
      </c>
      <c r="W26" s="509">
        <v>1869</v>
      </c>
      <c r="X26" s="509">
        <v>52</v>
      </c>
      <c r="Y26" s="509">
        <v>86</v>
      </c>
      <c r="Z26">
        <v>1869</v>
      </c>
    </row>
    <row r="27" spans="1:26" ht="19.149999999999999" customHeight="1" x14ac:dyDescent="0.2">
      <c r="A27" s="663">
        <v>19</v>
      </c>
      <c r="B27" s="45" t="s">
        <v>946</v>
      </c>
      <c r="C27" s="533">
        <v>766</v>
      </c>
      <c r="D27" s="8">
        <v>0</v>
      </c>
      <c r="E27" s="8">
        <v>766</v>
      </c>
      <c r="F27" s="8">
        <v>0</v>
      </c>
      <c r="G27" s="8">
        <v>0</v>
      </c>
      <c r="H27" s="425">
        <f t="shared" si="1"/>
        <v>0</v>
      </c>
      <c r="I27" s="534">
        <v>258</v>
      </c>
      <c r="J27" s="534">
        <v>766</v>
      </c>
      <c r="K27" s="8">
        <v>766</v>
      </c>
      <c r="L27" s="8">
        <v>44</v>
      </c>
      <c r="M27" s="8">
        <v>50</v>
      </c>
      <c r="N27" s="533">
        <v>766</v>
      </c>
      <c r="O27" s="509">
        <v>0</v>
      </c>
      <c r="P27" s="509">
        <v>0</v>
      </c>
      <c r="Q27" s="509">
        <v>766</v>
      </c>
      <c r="R27" s="509">
        <v>0</v>
      </c>
      <c r="S27" s="509">
        <v>0</v>
      </c>
      <c r="T27" s="509">
        <v>0</v>
      </c>
      <c r="U27" s="509">
        <v>258</v>
      </c>
      <c r="V27" s="509">
        <v>766</v>
      </c>
      <c r="W27" s="509">
        <v>766</v>
      </c>
      <c r="X27" s="509">
        <v>44</v>
      </c>
      <c r="Y27" s="509">
        <v>50</v>
      </c>
      <c r="Z27">
        <v>766</v>
      </c>
    </row>
    <row r="28" spans="1:26" ht="19.149999999999999" customHeight="1" x14ac:dyDescent="0.2">
      <c r="A28" s="663">
        <v>20</v>
      </c>
      <c r="B28" s="45" t="s">
        <v>947</v>
      </c>
      <c r="C28" s="533">
        <v>1786</v>
      </c>
      <c r="D28" s="8">
        <v>0</v>
      </c>
      <c r="E28" s="8">
        <v>1700</v>
      </c>
      <c r="F28" s="8">
        <v>86</v>
      </c>
      <c r="G28" s="8">
        <v>0</v>
      </c>
      <c r="H28" s="425">
        <f t="shared" si="1"/>
        <v>0</v>
      </c>
      <c r="I28" s="534">
        <v>821</v>
      </c>
      <c r="J28" s="534">
        <v>1786</v>
      </c>
      <c r="K28" s="8">
        <v>1786</v>
      </c>
      <c r="L28" s="8">
        <v>42</v>
      </c>
      <c r="M28" s="8">
        <v>40</v>
      </c>
      <c r="N28" s="533">
        <v>1786</v>
      </c>
      <c r="O28" s="509">
        <v>0</v>
      </c>
      <c r="P28" s="509">
        <v>0</v>
      </c>
      <c r="Q28" s="509">
        <v>1700</v>
      </c>
      <c r="R28" s="509">
        <v>86</v>
      </c>
      <c r="S28" s="509">
        <v>0</v>
      </c>
      <c r="T28" s="509">
        <v>0</v>
      </c>
      <c r="U28" s="509">
        <v>821</v>
      </c>
      <c r="V28" s="509">
        <v>1786</v>
      </c>
      <c r="W28" s="509">
        <v>1786</v>
      </c>
      <c r="X28" s="509">
        <v>42</v>
      </c>
      <c r="Y28" s="509">
        <v>40</v>
      </c>
      <c r="Z28">
        <v>1786</v>
      </c>
    </row>
    <row r="29" spans="1:26" ht="19.149999999999999" customHeight="1" x14ac:dyDescent="0.2">
      <c r="A29" s="663">
        <v>21</v>
      </c>
      <c r="B29" s="45" t="s">
        <v>948</v>
      </c>
      <c r="C29" s="533">
        <v>373</v>
      </c>
      <c r="D29" s="8">
        <v>237</v>
      </c>
      <c r="E29" s="8">
        <f>313-250</f>
        <v>63</v>
      </c>
      <c r="F29" s="8">
        <v>60</v>
      </c>
      <c r="G29" s="8">
        <v>13</v>
      </c>
      <c r="H29" s="425">
        <f t="shared" si="1"/>
        <v>0</v>
      </c>
      <c r="I29" s="534">
        <v>296</v>
      </c>
      <c r="J29" s="534">
        <v>373</v>
      </c>
      <c r="K29" s="8">
        <v>373</v>
      </c>
      <c r="L29" s="8">
        <v>121</v>
      </c>
      <c r="M29" s="8">
        <v>50</v>
      </c>
      <c r="N29" s="533">
        <v>373</v>
      </c>
      <c r="O29" s="509">
        <v>0</v>
      </c>
      <c r="P29" s="509">
        <v>0</v>
      </c>
      <c r="Q29" s="509">
        <v>313</v>
      </c>
      <c r="R29" s="509">
        <v>60</v>
      </c>
      <c r="S29" s="509">
        <v>0</v>
      </c>
      <c r="T29" s="509">
        <v>0</v>
      </c>
      <c r="U29" s="509">
        <v>296</v>
      </c>
      <c r="V29" s="509">
        <v>373</v>
      </c>
      <c r="W29" s="509">
        <v>373</v>
      </c>
      <c r="X29" s="509">
        <v>121</v>
      </c>
      <c r="Y29" s="509">
        <v>50</v>
      </c>
      <c r="Z29">
        <v>373</v>
      </c>
    </row>
    <row r="30" spans="1:26" ht="19.149999999999999" customHeight="1" x14ac:dyDescent="0.2">
      <c r="A30" s="663">
        <v>22</v>
      </c>
      <c r="B30" s="45" t="s">
        <v>949</v>
      </c>
      <c r="C30" s="533">
        <v>521</v>
      </c>
      <c r="D30" s="8">
        <v>0</v>
      </c>
      <c r="E30" s="8">
        <v>426</v>
      </c>
      <c r="F30" s="8">
        <v>95</v>
      </c>
      <c r="G30" s="8">
        <v>0</v>
      </c>
      <c r="H30" s="425">
        <f t="shared" si="1"/>
        <v>0</v>
      </c>
      <c r="I30" s="534">
        <v>375</v>
      </c>
      <c r="J30" s="534">
        <v>521</v>
      </c>
      <c r="K30" s="8">
        <v>521</v>
      </c>
      <c r="L30" s="8">
        <v>132</v>
      </c>
      <c r="M30" s="8">
        <v>130</v>
      </c>
      <c r="N30" s="533">
        <v>521</v>
      </c>
      <c r="O30" s="509">
        <v>0</v>
      </c>
      <c r="P30" s="509">
        <v>0</v>
      </c>
      <c r="Q30" s="509">
        <v>426</v>
      </c>
      <c r="R30" s="509">
        <v>95</v>
      </c>
      <c r="S30" s="509">
        <v>0</v>
      </c>
      <c r="T30" s="509">
        <v>0</v>
      </c>
      <c r="U30" s="509">
        <v>375</v>
      </c>
      <c r="V30" s="509">
        <v>521</v>
      </c>
      <c r="W30" s="509">
        <v>521</v>
      </c>
      <c r="X30" s="509">
        <v>132</v>
      </c>
      <c r="Y30" s="509">
        <v>130</v>
      </c>
      <c r="Z30">
        <v>521</v>
      </c>
    </row>
    <row r="31" spans="1:26" ht="19.149999999999999" customHeight="1" x14ac:dyDescent="0.25">
      <c r="A31" s="9"/>
      <c r="B31" s="547" t="s">
        <v>950</v>
      </c>
      <c r="C31" s="466">
        <f>SUM(C9:C30)</f>
        <v>23121</v>
      </c>
      <c r="D31" s="664">
        <f t="shared" ref="D31:N31" si="2">SUM(D9:D30)</f>
        <v>1433</v>
      </c>
      <c r="E31" s="664">
        <f t="shared" si="2"/>
        <v>17968</v>
      </c>
      <c r="F31" s="664">
        <f t="shared" si="2"/>
        <v>1499</v>
      </c>
      <c r="G31" s="664">
        <f t="shared" si="2"/>
        <v>754</v>
      </c>
      <c r="H31" s="664">
        <f t="shared" si="2"/>
        <v>1467</v>
      </c>
      <c r="I31" s="664">
        <f t="shared" si="2"/>
        <v>11991</v>
      </c>
      <c r="J31" s="664">
        <f t="shared" si="2"/>
        <v>23091</v>
      </c>
      <c r="K31" s="664">
        <f t="shared" si="2"/>
        <v>23091</v>
      </c>
      <c r="L31" s="664">
        <f t="shared" si="2"/>
        <v>4422</v>
      </c>
      <c r="M31" s="664">
        <f t="shared" si="2"/>
        <v>2257</v>
      </c>
      <c r="N31" s="664">
        <f t="shared" si="2"/>
        <v>26461</v>
      </c>
    </row>
    <row r="39" spans="1:14" ht="12.75" customHeight="1" x14ac:dyDescent="0.2">
      <c r="A39" s="181"/>
      <c r="B39" s="181"/>
      <c r="C39" s="181"/>
      <c r="D39" s="181"/>
      <c r="H39" s="851" t="s">
        <v>12</v>
      </c>
      <c r="I39" s="851"/>
      <c r="J39" s="851"/>
      <c r="K39" s="851"/>
      <c r="L39" s="851"/>
    </row>
    <row r="40" spans="1:14" ht="12.75" customHeight="1" x14ac:dyDescent="0.2">
      <c r="A40" s="181"/>
      <c r="B40" s="181"/>
      <c r="C40" s="181"/>
      <c r="D40" s="181"/>
      <c r="H40" s="851" t="s">
        <v>13</v>
      </c>
      <c r="I40" s="851"/>
      <c r="J40" s="851"/>
      <c r="K40" s="851"/>
      <c r="L40" s="851"/>
    </row>
    <row r="41" spans="1:14" ht="12.75" customHeight="1" x14ac:dyDescent="0.2">
      <c r="A41" s="181"/>
      <c r="B41" s="181"/>
      <c r="C41" s="181"/>
      <c r="D41" s="181"/>
      <c r="K41" s="182" t="s">
        <v>89</v>
      </c>
    </row>
    <row r="42" spans="1:14" x14ac:dyDescent="0.2">
      <c r="A42" s="181" t="s">
        <v>11</v>
      </c>
      <c r="C42" s="181"/>
      <c r="D42" s="181"/>
      <c r="K42" s="183" t="s">
        <v>86</v>
      </c>
    </row>
    <row r="43" spans="1:14" ht="15" x14ac:dyDescent="0.2">
      <c r="B43" s="45" t="s">
        <v>893</v>
      </c>
      <c r="C43" s="351">
        <v>1498</v>
      </c>
      <c r="D43" s="352">
        <v>52</v>
      </c>
      <c r="E43" s="352">
        <v>847</v>
      </c>
      <c r="F43" s="352">
        <v>477</v>
      </c>
      <c r="G43" s="352">
        <v>5</v>
      </c>
      <c r="H43" s="352">
        <f>C43-D43-E43-F43-G43</f>
        <v>117</v>
      </c>
      <c r="I43" s="352">
        <v>45</v>
      </c>
      <c r="J43" s="351">
        <v>1498</v>
      </c>
      <c r="K43" s="351">
        <v>1498</v>
      </c>
      <c r="L43" s="352">
        <v>250</v>
      </c>
      <c r="M43" s="352">
        <v>64</v>
      </c>
      <c r="N43" s="351">
        <v>1886</v>
      </c>
    </row>
    <row r="44" spans="1:14" ht="15" x14ac:dyDescent="0.2">
      <c r="B44" s="45" t="s">
        <v>894</v>
      </c>
      <c r="C44" s="351">
        <v>480</v>
      </c>
      <c r="D44" s="352">
        <v>25</v>
      </c>
      <c r="E44" s="352">
        <v>243</v>
      </c>
      <c r="F44" s="352">
        <v>119</v>
      </c>
      <c r="G44" s="352">
        <v>0</v>
      </c>
      <c r="H44" s="352">
        <f t="shared" ref="H44:H52" si="3">C44-D44-E44-F44-G44</f>
        <v>93</v>
      </c>
      <c r="I44" s="352">
        <v>40</v>
      </c>
      <c r="J44" s="351">
        <v>480</v>
      </c>
      <c r="K44" s="351">
        <v>480</v>
      </c>
      <c r="L44" s="352">
        <v>57</v>
      </c>
      <c r="M44" s="352">
        <v>43</v>
      </c>
      <c r="N44" s="351">
        <v>657</v>
      </c>
    </row>
    <row r="45" spans="1:14" ht="15" x14ac:dyDescent="0.2">
      <c r="B45" s="45" t="s">
        <v>895</v>
      </c>
      <c r="C45" s="351">
        <v>1406</v>
      </c>
      <c r="D45" s="352">
        <v>25</v>
      </c>
      <c r="E45" s="352">
        <v>1334</v>
      </c>
      <c r="F45" s="352">
        <v>14</v>
      </c>
      <c r="G45" s="352">
        <v>0</v>
      </c>
      <c r="H45" s="352">
        <f t="shared" si="3"/>
        <v>33</v>
      </c>
      <c r="I45" s="352">
        <v>65</v>
      </c>
      <c r="J45" s="351">
        <v>1406</v>
      </c>
      <c r="K45" s="351">
        <v>1406</v>
      </c>
      <c r="L45" s="352">
        <v>281</v>
      </c>
      <c r="M45" s="352">
        <v>211</v>
      </c>
      <c r="N45" s="351">
        <v>2017</v>
      </c>
    </row>
    <row r="46" spans="1:14" ht="15" x14ac:dyDescent="0.2">
      <c r="B46" s="45" t="s">
        <v>896</v>
      </c>
      <c r="C46" s="351">
        <v>1488</v>
      </c>
      <c r="D46" s="352">
        <v>12</v>
      </c>
      <c r="E46" s="352">
        <v>1256</v>
      </c>
      <c r="F46" s="352">
        <v>0</v>
      </c>
      <c r="G46" s="352">
        <v>0</v>
      </c>
      <c r="H46" s="352">
        <f t="shared" si="3"/>
        <v>220</v>
      </c>
      <c r="I46" s="352">
        <v>1488</v>
      </c>
      <c r="J46" s="351">
        <v>1488</v>
      </c>
      <c r="K46" s="351">
        <v>1488</v>
      </c>
      <c r="L46" s="352">
        <v>654</v>
      </c>
      <c r="M46" s="352">
        <v>579</v>
      </c>
      <c r="N46" s="351">
        <v>2035</v>
      </c>
    </row>
    <row r="47" spans="1:14" ht="15" x14ac:dyDescent="0.2">
      <c r="B47" s="45" t="s">
        <v>897</v>
      </c>
      <c r="C47" s="351">
        <v>1116</v>
      </c>
      <c r="D47" s="352">
        <v>365</v>
      </c>
      <c r="E47" s="352">
        <v>751</v>
      </c>
      <c r="F47" s="352">
        <v>0</v>
      </c>
      <c r="G47" s="352">
        <v>0</v>
      </c>
      <c r="H47" s="352">
        <f t="shared" si="3"/>
        <v>0</v>
      </c>
      <c r="I47" s="352">
        <v>1116</v>
      </c>
      <c r="J47" s="351">
        <v>1116</v>
      </c>
      <c r="K47" s="351">
        <v>1116</v>
      </c>
      <c r="L47" s="352">
        <v>402</v>
      </c>
      <c r="M47" s="352">
        <v>71</v>
      </c>
      <c r="N47" s="351">
        <v>1263</v>
      </c>
    </row>
    <row r="48" spans="1:14" ht="15" x14ac:dyDescent="0.2">
      <c r="B48" s="45" t="s">
        <v>898</v>
      </c>
      <c r="C48" s="351">
        <v>1243</v>
      </c>
      <c r="D48" s="352">
        <v>0</v>
      </c>
      <c r="E48" s="352">
        <v>1243</v>
      </c>
      <c r="F48" s="352">
        <v>0</v>
      </c>
      <c r="G48" s="352">
        <v>0</v>
      </c>
      <c r="H48" s="352">
        <f t="shared" si="3"/>
        <v>0</v>
      </c>
      <c r="I48" s="352">
        <v>1243</v>
      </c>
      <c r="J48" s="351">
        <v>1243</v>
      </c>
      <c r="K48" s="351">
        <v>1243</v>
      </c>
      <c r="L48" s="352">
        <v>315</v>
      </c>
      <c r="M48" s="352">
        <v>165</v>
      </c>
      <c r="N48" s="351">
        <v>2047</v>
      </c>
    </row>
    <row r="49" spans="2:14" ht="15" x14ac:dyDescent="0.2">
      <c r="B49" s="45" t="s">
        <v>899</v>
      </c>
      <c r="C49" s="351">
        <v>829</v>
      </c>
      <c r="D49" s="352">
        <v>311</v>
      </c>
      <c r="E49" s="352">
        <v>420</v>
      </c>
      <c r="F49" s="352">
        <v>0</v>
      </c>
      <c r="G49" s="352">
        <v>0</v>
      </c>
      <c r="H49" s="352">
        <f t="shared" si="3"/>
        <v>98</v>
      </c>
      <c r="I49" s="352">
        <v>80</v>
      </c>
      <c r="J49" s="351">
        <v>829</v>
      </c>
      <c r="K49" s="351">
        <v>829</v>
      </c>
      <c r="L49" s="352">
        <v>80</v>
      </c>
      <c r="M49" s="352">
        <v>75</v>
      </c>
      <c r="N49" s="351">
        <v>1368</v>
      </c>
    </row>
    <row r="50" spans="2:14" ht="18" x14ac:dyDescent="0.2">
      <c r="B50" s="45" t="s">
        <v>900</v>
      </c>
      <c r="C50" s="351">
        <v>784</v>
      </c>
      <c r="D50" s="353">
        <v>128</v>
      </c>
      <c r="E50" s="353">
        <v>467</v>
      </c>
      <c r="F50" s="353">
        <v>0</v>
      </c>
      <c r="G50" s="353">
        <v>0</v>
      </c>
      <c r="H50" s="352">
        <f t="shared" si="3"/>
        <v>189</v>
      </c>
      <c r="I50" s="353">
        <v>784</v>
      </c>
      <c r="J50" s="353">
        <v>784</v>
      </c>
      <c r="K50" s="353">
        <v>784</v>
      </c>
      <c r="L50" s="353">
        <v>452</v>
      </c>
      <c r="M50" s="353">
        <v>257</v>
      </c>
      <c r="N50" s="351">
        <v>927</v>
      </c>
    </row>
    <row r="51" spans="2:14" ht="15" x14ac:dyDescent="0.2">
      <c r="B51" s="45" t="s">
        <v>901</v>
      </c>
      <c r="C51" s="351">
        <v>1690</v>
      </c>
      <c r="D51" s="351">
        <v>85</v>
      </c>
      <c r="E51" s="351">
        <v>229</v>
      </c>
      <c r="F51" s="351">
        <v>354</v>
      </c>
      <c r="G51" s="351">
        <v>564</v>
      </c>
      <c r="H51" s="352">
        <f t="shared" si="3"/>
        <v>458</v>
      </c>
      <c r="I51" s="351">
        <v>830</v>
      </c>
      <c r="J51" s="351">
        <v>1690</v>
      </c>
      <c r="K51" s="351">
        <v>1690</v>
      </c>
      <c r="L51" s="351">
        <v>507</v>
      </c>
      <c r="M51" s="351">
        <v>60</v>
      </c>
      <c r="N51" s="351">
        <v>1898</v>
      </c>
    </row>
    <row r="52" spans="2:14" ht="15" x14ac:dyDescent="0.2">
      <c r="B52" s="45" t="s">
        <v>902</v>
      </c>
      <c r="C52" s="351">
        <v>1472</v>
      </c>
      <c r="D52" s="351">
        <v>17</v>
      </c>
      <c r="E52" s="351">
        <v>641</v>
      </c>
      <c r="F52" s="351">
        <v>0</v>
      </c>
      <c r="G52" s="351">
        <v>0</v>
      </c>
      <c r="H52" s="352">
        <f t="shared" si="3"/>
        <v>814</v>
      </c>
      <c r="I52" s="351">
        <v>165</v>
      </c>
      <c r="J52" s="351">
        <v>1472</v>
      </c>
      <c r="K52" s="351">
        <v>1472</v>
      </c>
      <c r="L52" s="351">
        <v>105</v>
      </c>
      <c r="M52" s="351">
        <v>27</v>
      </c>
      <c r="N52" s="351">
        <v>2400</v>
      </c>
    </row>
  </sheetData>
  <mergeCells count="13">
    <mergeCell ref="H39:L39"/>
    <mergeCell ref="H40:L40"/>
    <mergeCell ref="D6:H6"/>
    <mergeCell ref="C6:C7"/>
    <mergeCell ref="A1:K1"/>
    <mergeCell ref="A2:K2"/>
    <mergeCell ref="A4:H4"/>
    <mergeCell ref="A6:A7"/>
    <mergeCell ref="B6:B7"/>
    <mergeCell ref="K6:N6"/>
    <mergeCell ref="L5:N5"/>
    <mergeCell ref="I6:I7"/>
    <mergeCell ref="J6:J7"/>
  </mergeCells>
  <printOptions horizontalCentered="1"/>
  <pageMargins left="0.70866141732283472" right="0.70866141732283472" top="0.23622047244094491" bottom="0" header="0.31496062992125984" footer="0.31496062992125984"/>
  <pageSetup paperSize="9" scale="7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view="pageBreakPreview" topLeftCell="A9" zoomScale="120" zoomScaleSheetLayoutView="120" workbookViewId="0">
      <selection activeCell="J25" sqref="J25"/>
    </sheetView>
  </sheetViews>
  <sheetFormatPr defaultRowHeight="12.75" x14ac:dyDescent="0.2"/>
  <cols>
    <col min="1" max="1" width="8.28515625" customWidth="1"/>
    <col min="2" max="2" width="23.5703125" customWidth="1"/>
    <col min="3" max="3" width="16.7109375" customWidth="1"/>
    <col min="4" max="4" width="12.5703125" customWidth="1"/>
    <col min="5" max="5" width="13" customWidth="1"/>
    <col min="6" max="6" width="14.7109375" customWidth="1"/>
    <col min="7" max="7" width="13.5703125" customWidth="1"/>
    <col min="8" max="8" width="15.5703125" customWidth="1"/>
  </cols>
  <sheetData>
    <row r="1" spans="1:8" ht="18" x14ac:dyDescent="0.35">
      <c r="A1" s="853" t="s">
        <v>0</v>
      </c>
      <c r="B1" s="853"/>
      <c r="C1" s="853"/>
      <c r="D1" s="853"/>
      <c r="E1" s="853"/>
      <c r="F1" s="853"/>
      <c r="G1" s="853"/>
      <c r="H1" s="212" t="s">
        <v>526</v>
      </c>
    </row>
    <row r="2" spans="1:8" ht="21" x14ac:dyDescent="0.35">
      <c r="A2" s="854" t="s">
        <v>709</v>
      </c>
      <c r="B2" s="854"/>
      <c r="C2" s="854"/>
      <c r="D2" s="854"/>
      <c r="E2" s="854"/>
      <c r="F2" s="854"/>
      <c r="G2" s="854"/>
    </row>
    <row r="3" spans="1:8" ht="15" x14ac:dyDescent="0.3">
      <c r="A3" s="176"/>
      <c r="B3" s="176"/>
      <c r="C3" s="176"/>
      <c r="D3" s="176"/>
      <c r="E3" s="176"/>
      <c r="F3" s="176"/>
      <c r="G3" s="176"/>
    </row>
    <row r="4" spans="1:8" ht="18" x14ac:dyDescent="0.35">
      <c r="A4" s="853" t="s">
        <v>525</v>
      </c>
      <c r="B4" s="853"/>
      <c r="C4" s="853"/>
      <c r="D4" s="853"/>
      <c r="E4" s="853"/>
      <c r="F4" s="853"/>
      <c r="G4" s="853"/>
    </row>
    <row r="5" spans="1:8" ht="15" x14ac:dyDescent="0.3">
      <c r="A5" s="177" t="s">
        <v>259</v>
      </c>
      <c r="B5" s="177"/>
      <c r="C5" s="177"/>
      <c r="D5" s="177"/>
      <c r="E5" s="177"/>
      <c r="F5" s="177"/>
      <c r="G5" s="1025" t="s">
        <v>788</v>
      </c>
      <c r="H5" s="1025"/>
    </row>
    <row r="6" spans="1:8" ht="21.75" customHeight="1" x14ac:dyDescent="0.2">
      <c r="A6" s="977" t="s">
        <v>2</v>
      </c>
      <c r="B6" s="977" t="s">
        <v>505</v>
      </c>
      <c r="C6" s="873" t="s">
        <v>39</v>
      </c>
      <c r="D6" s="873" t="s">
        <v>510</v>
      </c>
      <c r="E6" s="873"/>
      <c r="F6" s="906" t="s">
        <v>511</v>
      </c>
      <c r="G6" s="906"/>
      <c r="H6" s="977" t="s">
        <v>231</v>
      </c>
    </row>
    <row r="7" spans="1:8" ht="25.5" customHeight="1" x14ac:dyDescent="0.2">
      <c r="A7" s="978"/>
      <c r="B7" s="978"/>
      <c r="C7" s="873"/>
      <c r="D7" s="5" t="s">
        <v>506</v>
      </c>
      <c r="E7" s="5" t="s">
        <v>507</v>
      </c>
      <c r="F7" s="62" t="s">
        <v>508</v>
      </c>
      <c r="G7" s="5" t="s">
        <v>509</v>
      </c>
      <c r="H7" s="978"/>
    </row>
    <row r="8" spans="1:8" ht="15" x14ac:dyDescent="0.2">
      <c r="A8" s="179" t="s">
        <v>266</v>
      </c>
      <c r="B8" s="179" t="s">
        <v>267</v>
      </c>
      <c r="C8" s="179" t="s">
        <v>268</v>
      </c>
      <c r="D8" s="179" t="s">
        <v>269</v>
      </c>
      <c r="E8" s="179" t="s">
        <v>270</v>
      </c>
      <c r="F8" s="179" t="s">
        <v>271</v>
      </c>
      <c r="G8" s="179" t="s">
        <v>272</v>
      </c>
      <c r="H8" s="179">
        <v>8</v>
      </c>
    </row>
    <row r="9" spans="1:8" ht="14.45" customHeight="1" x14ac:dyDescent="0.2">
      <c r="A9" s="543">
        <v>1</v>
      </c>
      <c r="B9" s="614"/>
      <c r="C9" s="45" t="s">
        <v>893</v>
      </c>
      <c r="D9" s="1026" t="s">
        <v>986</v>
      </c>
      <c r="E9" s="1027"/>
      <c r="F9" s="1027"/>
      <c r="G9" s="1027"/>
      <c r="H9" s="1028"/>
    </row>
    <row r="10" spans="1:8" ht="14.45" customHeight="1" x14ac:dyDescent="0.2">
      <c r="A10" s="543">
        <v>2</v>
      </c>
      <c r="B10" s="614"/>
      <c r="C10" s="45" t="s">
        <v>894</v>
      </c>
      <c r="D10" s="1029"/>
      <c r="E10" s="1030"/>
      <c r="F10" s="1030"/>
      <c r="G10" s="1030"/>
      <c r="H10" s="1031"/>
    </row>
    <row r="11" spans="1:8" ht="14.45" customHeight="1" x14ac:dyDescent="0.2">
      <c r="A11" s="543">
        <v>3</v>
      </c>
      <c r="B11" s="614"/>
      <c r="C11" s="45" t="s">
        <v>895</v>
      </c>
      <c r="D11" s="1029"/>
      <c r="E11" s="1030"/>
      <c r="F11" s="1030"/>
      <c r="G11" s="1030"/>
      <c r="H11" s="1031"/>
    </row>
    <row r="12" spans="1:8" ht="14.45" customHeight="1" x14ac:dyDescent="0.2">
      <c r="A12" s="543">
        <v>4</v>
      </c>
      <c r="B12" s="614"/>
      <c r="C12" s="45" t="s">
        <v>896</v>
      </c>
      <c r="D12" s="1029"/>
      <c r="E12" s="1030"/>
      <c r="F12" s="1030"/>
      <c r="G12" s="1030"/>
      <c r="H12" s="1031"/>
    </row>
    <row r="13" spans="1:8" ht="14.45" customHeight="1" x14ac:dyDescent="0.2">
      <c r="A13" s="543">
        <v>5</v>
      </c>
      <c r="B13" s="614"/>
      <c r="C13" s="45" t="s">
        <v>897</v>
      </c>
      <c r="D13" s="1029"/>
      <c r="E13" s="1030"/>
      <c r="F13" s="1030"/>
      <c r="G13" s="1030"/>
      <c r="H13" s="1031"/>
    </row>
    <row r="14" spans="1:8" ht="14.45" customHeight="1" x14ac:dyDescent="0.2">
      <c r="A14" s="543">
        <v>6</v>
      </c>
      <c r="B14" s="614"/>
      <c r="C14" s="45" t="s">
        <v>898</v>
      </c>
      <c r="D14" s="1029"/>
      <c r="E14" s="1030"/>
      <c r="F14" s="1030"/>
      <c r="G14" s="1030"/>
      <c r="H14" s="1031"/>
    </row>
    <row r="15" spans="1:8" ht="14.45" customHeight="1" x14ac:dyDescent="0.2">
      <c r="A15" s="543">
        <v>7</v>
      </c>
      <c r="B15" s="614"/>
      <c r="C15" s="45" t="s">
        <v>899</v>
      </c>
      <c r="D15" s="1029"/>
      <c r="E15" s="1030"/>
      <c r="F15" s="1030"/>
      <c r="G15" s="1030"/>
      <c r="H15" s="1031"/>
    </row>
    <row r="16" spans="1:8" ht="14.45" customHeight="1" x14ac:dyDescent="0.2">
      <c r="A16" s="543">
        <v>8</v>
      </c>
      <c r="B16" s="614"/>
      <c r="C16" s="45" t="s">
        <v>900</v>
      </c>
      <c r="D16" s="1029"/>
      <c r="E16" s="1030"/>
      <c r="F16" s="1030"/>
      <c r="G16" s="1030"/>
      <c r="H16" s="1031"/>
    </row>
    <row r="17" spans="1:8" ht="14.45" customHeight="1" x14ac:dyDescent="0.2">
      <c r="A17" s="543">
        <v>9</v>
      </c>
      <c r="B17" s="614"/>
      <c r="C17" s="45" t="s">
        <v>901</v>
      </c>
      <c r="D17" s="1029"/>
      <c r="E17" s="1030"/>
      <c r="F17" s="1030"/>
      <c r="G17" s="1030"/>
      <c r="H17" s="1031"/>
    </row>
    <row r="18" spans="1:8" ht="14.45" customHeight="1" x14ac:dyDescent="0.2">
      <c r="A18" s="543">
        <v>10</v>
      </c>
      <c r="B18" s="614"/>
      <c r="C18" s="45" t="s">
        <v>902</v>
      </c>
      <c r="D18" s="1029"/>
      <c r="E18" s="1030"/>
      <c r="F18" s="1030"/>
      <c r="G18" s="1030"/>
      <c r="H18" s="1031"/>
    </row>
    <row r="19" spans="1:8" ht="14.25" x14ac:dyDescent="0.2">
      <c r="A19" s="663">
        <v>11</v>
      </c>
      <c r="B19" s="9"/>
      <c r="C19" s="45" t="s">
        <v>938</v>
      </c>
      <c r="D19" s="1029"/>
      <c r="E19" s="1030"/>
      <c r="F19" s="1030"/>
      <c r="G19" s="1030"/>
      <c r="H19" s="1031"/>
    </row>
    <row r="20" spans="1:8" ht="14.25" x14ac:dyDescent="0.2">
      <c r="A20" s="663">
        <v>12</v>
      </c>
      <c r="B20" s="9"/>
      <c r="C20" s="45" t="s">
        <v>939</v>
      </c>
      <c r="D20" s="1029"/>
      <c r="E20" s="1030"/>
      <c r="F20" s="1030"/>
      <c r="G20" s="1030"/>
      <c r="H20" s="1031"/>
    </row>
    <row r="21" spans="1:8" ht="14.25" x14ac:dyDescent="0.2">
      <c r="A21" s="663">
        <v>13</v>
      </c>
      <c r="B21" s="9"/>
      <c r="C21" s="45" t="s">
        <v>940</v>
      </c>
      <c r="D21" s="1029"/>
      <c r="E21" s="1030"/>
      <c r="F21" s="1030"/>
      <c r="G21" s="1030"/>
      <c r="H21" s="1031"/>
    </row>
    <row r="22" spans="1:8" ht="14.25" x14ac:dyDescent="0.2">
      <c r="A22" s="663">
        <v>14</v>
      </c>
      <c r="B22" s="9"/>
      <c r="C22" s="45" t="s">
        <v>941</v>
      </c>
      <c r="D22" s="1029"/>
      <c r="E22" s="1030"/>
      <c r="F22" s="1030"/>
      <c r="G22" s="1030"/>
      <c r="H22" s="1031"/>
    </row>
    <row r="23" spans="1:8" ht="14.25" x14ac:dyDescent="0.2">
      <c r="A23" s="663">
        <v>15</v>
      </c>
      <c r="B23" s="9"/>
      <c r="C23" s="45" t="s">
        <v>942</v>
      </c>
      <c r="D23" s="1029"/>
      <c r="E23" s="1030"/>
      <c r="F23" s="1030"/>
      <c r="G23" s="1030"/>
      <c r="H23" s="1031"/>
    </row>
    <row r="24" spans="1:8" ht="14.25" x14ac:dyDescent="0.2">
      <c r="A24" s="663">
        <v>16</v>
      </c>
      <c r="B24" s="9"/>
      <c r="C24" s="45" t="s">
        <v>943</v>
      </c>
      <c r="D24" s="1029"/>
      <c r="E24" s="1030"/>
      <c r="F24" s="1030"/>
      <c r="G24" s="1030"/>
      <c r="H24" s="1031"/>
    </row>
    <row r="25" spans="1:8" ht="14.25" x14ac:dyDescent="0.2">
      <c r="A25" s="663">
        <v>17</v>
      </c>
      <c r="B25" s="9"/>
      <c r="C25" s="45" t="s">
        <v>944</v>
      </c>
      <c r="D25" s="1029"/>
      <c r="E25" s="1030"/>
      <c r="F25" s="1030"/>
      <c r="G25" s="1030"/>
      <c r="H25" s="1031"/>
    </row>
    <row r="26" spans="1:8" ht="14.25" x14ac:dyDescent="0.2">
      <c r="A26" s="663">
        <v>18</v>
      </c>
      <c r="B26" s="9"/>
      <c r="C26" s="45" t="s">
        <v>945</v>
      </c>
      <c r="D26" s="1029"/>
      <c r="E26" s="1030"/>
      <c r="F26" s="1030"/>
      <c r="G26" s="1030"/>
      <c r="H26" s="1031"/>
    </row>
    <row r="27" spans="1:8" ht="14.25" x14ac:dyDescent="0.2">
      <c r="A27" s="663">
        <v>19</v>
      </c>
      <c r="B27" s="9"/>
      <c r="C27" s="45" t="s">
        <v>946</v>
      </c>
      <c r="D27" s="1029"/>
      <c r="E27" s="1030"/>
      <c r="F27" s="1030"/>
      <c r="G27" s="1030"/>
      <c r="H27" s="1031"/>
    </row>
    <row r="28" spans="1:8" ht="14.25" x14ac:dyDescent="0.2">
      <c r="A28" s="663">
        <v>20</v>
      </c>
      <c r="B28" s="9"/>
      <c r="C28" s="45" t="s">
        <v>947</v>
      </c>
      <c r="D28" s="1029"/>
      <c r="E28" s="1030"/>
      <c r="F28" s="1030"/>
      <c r="G28" s="1030"/>
      <c r="H28" s="1031"/>
    </row>
    <row r="29" spans="1:8" ht="14.25" x14ac:dyDescent="0.2">
      <c r="A29" s="663">
        <v>21</v>
      </c>
      <c r="B29" s="9"/>
      <c r="C29" s="45" t="s">
        <v>948</v>
      </c>
      <c r="D29" s="1029"/>
      <c r="E29" s="1030"/>
      <c r="F29" s="1030"/>
      <c r="G29" s="1030"/>
      <c r="H29" s="1031"/>
    </row>
    <row r="30" spans="1:8" ht="14.25" x14ac:dyDescent="0.2">
      <c r="A30" s="663">
        <v>22</v>
      </c>
      <c r="B30" s="9"/>
      <c r="C30" s="45" t="s">
        <v>949</v>
      </c>
      <c r="D30" s="1032"/>
      <c r="E30" s="1033"/>
      <c r="F30" s="1033"/>
      <c r="G30" s="1033"/>
      <c r="H30" s="1034"/>
    </row>
    <row r="31" spans="1:8" ht="15" x14ac:dyDescent="0.25">
      <c r="A31" s="25"/>
      <c r="B31" s="547" t="s">
        <v>950</v>
      </c>
      <c r="C31" s="9"/>
      <c r="D31" s="9"/>
      <c r="E31" s="9"/>
      <c r="F31" s="9"/>
      <c r="G31" s="9"/>
      <c r="H31" s="9"/>
    </row>
    <row r="34" spans="1:8" ht="12.75" customHeight="1" x14ac:dyDescent="0.2">
      <c r="A34" s="181"/>
      <c r="B34" s="181"/>
      <c r="C34" s="181"/>
      <c r="D34" s="181"/>
      <c r="F34" s="851" t="s">
        <v>12</v>
      </c>
      <c r="G34" s="851"/>
      <c r="H34" s="851"/>
    </row>
    <row r="35" spans="1:8" ht="12.75" customHeight="1" x14ac:dyDescent="0.2">
      <c r="A35" s="181"/>
      <c r="B35" s="181"/>
      <c r="C35" s="181"/>
      <c r="D35" s="181"/>
      <c r="F35" s="851" t="s">
        <v>13</v>
      </c>
      <c r="G35" s="851"/>
      <c r="H35" s="851"/>
    </row>
    <row r="36" spans="1:8" ht="12.75" customHeight="1" x14ac:dyDescent="0.2">
      <c r="A36" s="181"/>
      <c r="B36" s="181"/>
      <c r="C36" s="181"/>
      <c r="D36" s="181"/>
      <c r="F36" s="851" t="s">
        <v>89</v>
      </c>
      <c r="G36" s="851"/>
      <c r="H36" s="851"/>
    </row>
    <row r="37" spans="1:8" x14ac:dyDescent="0.2">
      <c r="A37" s="181" t="s">
        <v>11</v>
      </c>
      <c r="C37" s="181"/>
      <c r="D37" s="181"/>
      <c r="G37" s="183" t="s">
        <v>86</v>
      </c>
    </row>
  </sheetData>
  <mergeCells count="14">
    <mergeCell ref="F36:H36"/>
    <mergeCell ref="A1:G1"/>
    <mergeCell ref="A2:G2"/>
    <mergeCell ref="A4:G4"/>
    <mergeCell ref="A6:A7"/>
    <mergeCell ref="B6:B7"/>
    <mergeCell ref="G5:H5"/>
    <mergeCell ref="C6:C7"/>
    <mergeCell ref="F6:G6"/>
    <mergeCell ref="D6:E6"/>
    <mergeCell ref="H6:H7"/>
    <mergeCell ref="F34:H34"/>
    <mergeCell ref="F35:H35"/>
    <mergeCell ref="D9:H30"/>
  </mergeCells>
  <printOptions horizontalCentered="1"/>
  <pageMargins left="0.70866141732283472" right="0.70866141732283472" top="0.23622047244094491" bottom="0" header="0.31496062992125984" footer="0.31496062992125984"/>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
  <sheetViews>
    <sheetView view="pageBreakPreview" topLeftCell="A9" zoomScale="84" zoomScaleSheetLayoutView="84" workbookViewId="0">
      <selection activeCell="B16" sqref="B16"/>
    </sheetView>
  </sheetViews>
  <sheetFormatPr defaultRowHeight="12.75" x14ac:dyDescent="0.2"/>
  <cols>
    <col min="1" max="1" width="6.42578125" customWidth="1"/>
    <col min="2" max="2" width="15.42578125" customWidth="1"/>
    <col min="3" max="3" width="15.28515625" customWidth="1"/>
    <col min="4" max="5" width="15.42578125" customWidth="1"/>
    <col min="6" max="9" width="15.7109375" customWidth="1"/>
    <col min="10" max="10" width="15.42578125" customWidth="1"/>
    <col min="11" max="11" width="20" customWidth="1"/>
    <col min="12" max="12" width="14.28515625" customWidth="1"/>
  </cols>
  <sheetData>
    <row r="1" spans="1:12" ht="18" x14ac:dyDescent="0.35">
      <c r="A1" s="853" t="s">
        <v>0</v>
      </c>
      <c r="B1" s="853"/>
      <c r="C1" s="853"/>
      <c r="D1" s="853"/>
      <c r="E1" s="853"/>
      <c r="F1" s="853"/>
      <c r="G1" s="853"/>
      <c r="H1" s="853"/>
      <c r="I1" s="853"/>
      <c r="J1" s="853"/>
      <c r="K1" s="853"/>
      <c r="L1" s="212" t="s">
        <v>528</v>
      </c>
    </row>
    <row r="2" spans="1:12" ht="21" x14ac:dyDescent="0.35">
      <c r="A2" s="854" t="s">
        <v>709</v>
      </c>
      <c r="B2" s="854"/>
      <c r="C2" s="854"/>
      <c r="D2" s="854"/>
      <c r="E2" s="854"/>
      <c r="F2" s="854"/>
      <c r="G2" s="854"/>
      <c r="H2" s="854"/>
      <c r="I2" s="854"/>
      <c r="J2" s="854"/>
      <c r="K2" s="854"/>
    </row>
    <row r="3" spans="1:12" ht="15" x14ac:dyDescent="0.3">
      <c r="A3" s="176"/>
      <c r="B3" s="176"/>
      <c r="C3" s="176"/>
      <c r="D3" s="176"/>
      <c r="E3" s="176"/>
      <c r="F3" s="176"/>
      <c r="G3" s="176"/>
      <c r="H3" s="176"/>
      <c r="I3" s="176"/>
      <c r="J3" s="176"/>
      <c r="K3" s="176"/>
    </row>
    <row r="4" spans="1:12" ht="18" x14ac:dyDescent="0.35">
      <c r="A4" s="853" t="s">
        <v>527</v>
      </c>
      <c r="B4" s="853"/>
      <c r="C4" s="853"/>
      <c r="D4" s="853"/>
      <c r="E4" s="853"/>
      <c r="F4" s="853"/>
      <c r="G4" s="853"/>
      <c r="H4" s="853"/>
      <c r="I4" s="853"/>
      <c r="J4" s="853"/>
      <c r="K4" s="853"/>
    </row>
    <row r="5" spans="1:12" ht="15" x14ac:dyDescent="0.3">
      <c r="A5" s="177" t="s">
        <v>259</v>
      </c>
      <c r="B5" s="177"/>
      <c r="C5" s="177"/>
      <c r="D5" s="177"/>
      <c r="E5" s="177"/>
      <c r="F5" s="177"/>
      <c r="G5" s="177"/>
      <c r="H5" s="177"/>
      <c r="I5" s="177"/>
      <c r="J5" s="976" t="s">
        <v>788</v>
      </c>
      <c r="K5" s="976"/>
      <c r="L5" s="976"/>
    </row>
    <row r="6" spans="1:12" ht="21.75" customHeight="1" x14ac:dyDescent="0.2">
      <c r="A6" s="977" t="s">
        <v>2</v>
      </c>
      <c r="B6" s="1038" t="s">
        <v>39</v>
      </c>
      <c r="C6" s="1035" t="s">
        <v>470</v>
      </c>
      <c r="D6" s="1036"/>
      <c r="E6" s="1037"/>
      <c r="F6" s="1035" t="s">
        <v>476</v>
      </c>
      <c r="G6" s="1036"/>
      <c r="H6" s="1036"/>
      <c r="I6" s="1037"/>
      <c r="J6" s="981" t="s">
        <v>478</v>
      </c>
      <c r="K6" s="981"/>
      <c r="L6" s="981"/>
    </row>
    <row r="7" spans="1:12" ht="29.25" customHeight="1" x14ac:dyDescent="0.2">
      <c r="A7" s="978"/>
      <c r="B7" s="1039"/>
      <c r="C7" s="249" t="s">
        <v>221</v>
      </c>
      <c r="D7" s="249" t="s">
        <v>472</v>
      </c>
      <c r="E7" s="249" t="s">
        <v>477</v>
      </c>
      <c r="F7" s="249" t="s">
        <v>221</v>
      </c>
      <c r="G7" s="249" t="s">
        <v>471</v>
      </c>
      <c r="H7" s="249" t="s">
        <v>473</v>
      </c>
      <c r="I7" s="249" t="s">
        <v>477</v>
      </c>
      <c r="J7" s="619" t="s">
        <v>474</v>
      </c>
      <c r="K7" s="619" t="s">
        <v>475</v>
      </c>
      <c r="L7" s="249" t="s">
        <v>477</v>
      </c>
    </row>
    <row r="8" spans="1:12" ht="15" x14ac:dyDescent="0.2">
      <c r="A8" s="179" t="s">
        <v>266</v>
      </c>
      <c r="B8" s="268" t="s">
        <v>267</v>
      </c>
      <c r="C8" s="268" t="s">
        <v>268</v>
      </c>
      <c r="D8" s="268" t="s">
        <v>269</v>
      </c>
      <c r="E8" s="268" t="s">
        <v>270</v>
      </c>
      <c r="F8" s="268" t="s">
        <v>271</v>
      </c>
      <c r="G8" s="268" t="s">
        <v>272</v>
      </c>
      <c r="H8" s="268" t="s">
        <v>273</v>
      </c>
      <c r="I8" s="268" t="s">
        <v>291</v>
      </c>
      <c r="J8" s="268" t="s">
        <v>292</v>
      </c>
      <c r="K8" s="268" t="s">
        <v>293</v>
      </c>
      <c r="L8" s="268" t="s">
        <v>321</v>
      </c>
    </row>
    <row r="9" spans="1:12" ht="21" customHeight="1" x14ac:dyDescent="0.2">
      <c r="A9" s="663">
        <v>1</v>
      </c>
      <c r="B9" s="350" t="s">
        <v>893</v>
      </c>
      <c r="C9" s="1040" t="s">
        <v>974</v>
      </c>
      <c r="D9" s="1040"/>
      <c r="E9" s="1040"/>
      <c r="F9" s="1040"/>
      <c r="G9" s="1040"/>
      <c r="H9" s="1040"/>
      <c r="I9" s="1040"/>
      <c r="J9" s="1040"/>
      <c r="K9" s="1040"/>
      <c r="L9" s="1040"/>
    </row>
    <row r="10" spans="1:12" ht="21" customHeight="1" x14ac:dyDescent="0.2">
      <c r="A10" s="663">
        <v>2</v>
      </c>
      <c r="B10" s="350" t="s">
        <v>894</v>
      </c>
      <c r="C10" s="1040"/>
      <c r="D10" s="1040"/>
      <c r="E10" s="1040"/>
      <c r="F10" s="1040"/>
      <c r="G10" s="1040"/>
      <c r="H10" s="1040"/>
      <c r="I10" s="1040"/>
      <c r="J10" s="1040"/>
      <c r="K10" s="1040"/>
      <c r="L10" s="1040"/>
    </row>
    <row r="11" spans="1:12" ht="21" customHeight="1" x14ac:dyDescent="0.2">
      <c r="A11" s="663">
        <v>3</v>
      </c>
      <c r="B11" s="350" t="s">
        <v>895</v>
      </c>
      <c r="C11" s="1040"/>
      <c r="D11" s="1040"/>
      <c r="E11" s="1040"/>
      <c r="F11" s="1040"/>
      <c r="G11" s="1040"/>
      <c r="H11" s="1040"/>
      <c r="I11" s="1040"/>
      <c r="J11" s="1040"/>
      <c r="K11" s="1040"/>
      <c r="L11" s="1040"/>
    </row>
    <row r="12" spans="1:12" ht="21" customHeight="1" x14ac:dyDescent="0.2">
      <c r="A12" s="663">
        <v>4</v>
      </c>
      <c r="B12" s="350" t="s">
        <v>896</v>
      </c>
      <c r="C12" s="1040"/>
      <c r="D12" s="1040"/>
      <c r="E12" s="1040"/>
      <c r="F12" s="1040"/>
      <c r="G12" s="1040"/>
      <c r="H12" s="1040"/>
      <c r="I12" s="1040"/>
      <c r="J12" s="1040"/>
      <c r="K12" s="1040"/>
      <c r="L12" s="1040"/>
    </row>
    <row r="13" spans="1:12" ht="21" customHeight="1" x14ac:dyDescent="0.2">
      <c r="A13" s="663">
        <v>5</v>
      </c>
      <c r="B13" s="350" t="s">
        <v>897</v>
      </c>
      <c r="C13" s="1040"/>
      <c r="D13" s="1040"/>
      <c r="E13" s="1040"/>
      <c r="F13" s="1040"/>
      <c r="G13" s="1040"/>
      <c r="H13" s="1040"/>
      <c r="I13" s="1040"/>
      <c r="J13" s="1040"/>
      <c r="K13" s="1040"/>
      <c r="L13" s="1040"/>
    </row>
    <row r="14" spans="1:12" ht="21" customHeight="1" x14ac:dyDescent="0.2">
      <c r="A14" s="663">
        <v>6</v>
      </c>
      <c r="B14" s="350" t="s">
        <v>898</v>
      </c>
      <c r="C14" s="1040"/>
      <c r="D14" s="1040"/>
      <c r="E14" s="1040"/>
      <c r="F14" s="1040"/>
      <c r="G14" s="1040"/>
      <c r="H14" s="1040"/>
      <c r="I14" s="1040"/>
      <c r="J14" s="1040"/>
      <c r="K14" s="1040"/>
      <c r="L14" s="1040"/>
    </row>
    <row r="15" spans="1:12" ht="21" customHeight="1" x14ac:dyDescent="0.2">
      <c r="A15" s="663">
        <v>7</v>
      </c>
      <c r="B15" s="350" t="s">
        <v>899</v>
      </c>
      <c r="C15" s="1040"/>
      <c r="D15" s="1040"/>
      <c r="E15" s="1040"/>
      <c r="F15" s="1040"/>
      <c r="G15" s="1040"/>
      <c r="H15" s="1040"/>
      <c r="I15" s="1040"/>
      <c r="J15" s="1040"/>
      <c r="K15" s="1040"/>
      <c r="L15" s="1040"/>
    </row>
    <row r="16" spans="1:12" ht="21" customHeight="1" x14ac:dyDescent="0.2">
      <c r="A16" s="663">
        <v>8</v>
      </c>
      <c r="B16" s="350" t="s">
        <v>900</v>
      </c>
      <c r="C16" s="1040"/>
      <c r="D16" s="1040"/>
      <c r="E16" s="1040"/>
      <c r="F16" s="1040"/>
      <c r="G16" s="1040"/>
      <c r="H16" s="1040"/>
      <c r="I16" s="1040"/>
      <c r="J16" s="1040"/>
      <c r="K16" s="1040"/>
      <c r="L16" s="1040"/>
    </row>
    <row r="17" spans="1:14" ht="21" customHeight="1" x14ac:dyDescent="0.2">
      <c r="A17" s="663">
        <v>9</v>
      </c>
      <c r="B17" s="350" t="s">
        <v>901</v>
      </c>
      <c r="C17" s="1040"/>
      <c r="D17" s="1040"/>
      <c r="E17" s="1040"/>
      <c r="F17" s="1040"/>
      <c r="G17" s="1040"/>
      <c r="H17" s="1040"/>
      <c r="I17" s="1040"/>
      <c r="J17" s="1040"/>
      <c r="K17" s="1040"/>
      <c r="L17" s="1040"/>
    </row>
    <row r="18" spans="1:14" ht="21" customHeight="1" x14ac:dyDescent="0.2">
      <c r="A18" s="663">
        <v>10</v>
      </c>
      <c r="B18" s="350" t="s">
        <v>902</v>
      </c>
      <c r="C18" s="1040"/>
      <c r="D18" s="1040"/>
      <c r="E18" s="1040"/>
      <c r="F18" s="1040"/>
      <c r="G18" s="1040"/>
      <c r="H18" s="1040"/>
      <c r="I18" s="1040"/>
      <c r="J18" s="1040"/>
      <c r="K18" s="1040"/>
      <c r="L18" s="1040"/>
      <c r="N18" t="s">
        <v>10</v>
      </c>
    </row>
    <row r="19" spans="1:14" ht="21" customHeight="1" x14ac:dyDescent="0.2">
      <c r="A19" s="663">
        <v>11</v>
      </c>
      <c r="B19" s="350" t="s">
        <v>938</v>
      </c>
      <c r="C19" s="1040"/>
      <c r="D19" s="1040"/>
      <c r="E19" s="1040"/>
      <c r="F19" s="1040"/>
      <c r="G19" s="1040"/>
      <c r="H19" s="1040"/>
      <c r="I19" s="1040"/>
      <c r="J19" s="1040"/>
      <c r="K19" s="1040"/>
      <c r="L19" s="1040"/>
    </row>
    <row r="20" spans="1:14" ht="21" customHeight="1" x14ac:dyDescent="0.2">
      <c r="A20" s="663">
        <v>12</v>
      </c>
      <c r="B20" s="350" t="s">
        <v>939</v>
      </c>
      <c r="C20" s="1040"/>
      <c r="D20" s="1040"/>
      <c r="E20" s="1040"/>
      <c r="F20" s="1040"/>
      <c r="G20" s="1040"/>
      <c r="H20" s="1040"/>
      <c r="I20" s="1040"/>
      <c r="J20" s="1040"/>
      <c r="K20" s="1040"/>
      <c r="L20" s="1040"/>
    </row>
    <row r="21" spans="1:14" ht="21" customHeight="1" x14ac:dyDescent="0.2">
      <c r="A21" s="663">
        <v>13</v>
      </c>
      <c r="B21" s="350" t="s">
        <v>940</v>
      </c>
      <c r="C21" s="1040"/>
      <c r="D21" s="1040"/>
      <c r="E21" s="1040"/>
      <c r="F21" s="1040"/>
      <c r="G21" s="1040"/>
      <c r="H21" s="1040"/>
      <c r="I21" s="1040"/>
      <c r="J21" s="1040"/>
      <c r="K21" s="1040"/>
      <c r="L21" s="1040"/>
    </row>
    <row r="22" spans="1:14" ht="21" customHeight="1" x14ac:dyDescent="0.2">
      <c r="A22" s="663">
        <v>14</v>
      </c>
      <c r="B22" s="350" t="s">
        <v>941</v>
      </c>
      <c r="C22" s="1040"/>
      <c r="D22" s="1040"/>
      <c r="E22" s="1040"/>
      <c r="F22" s="1040"/>
      <c r="G22" s="1040"/>
      <c r="H22" s="1040"/>
      <c r="I22" s="1040"/>
      <c r="J22" s="1040"/>
      <c r="K22" s="1040"/>
      <c r="L22" s="1040"/>
    </row>
    <row r="23" spans="1:14" ht="21" customHeight="1" x14ac:dyDescent="0.2">
      <c r="A23" s="663">
        <v>15</v>
      </c>
      <c r="B23" s="350" t="s">
        <v>942</v>
      </c>
      <c r="C23" s="1040"/>
      <c r="D23" s="1040"/>
      <c r="E23" s="1040"/>
      <c r="F23" s="1040"/>
      <c r="G23" s="1040"/>
      <c r="H23" s="1040"/>
      <c r="I23" s="1040"/>
      <c r="J23" s="1040"/>
      <c r="K23" s="1040"/>
      <c r="L23" s="1040"/>
    </row>
    <row r="24" spans="1:14" ht="21" customHeight="1" x14ac:dyDescent="0.2">
      <c r="A24" s="663">
        <v>16</v>
      </c>
      <c r="B24" s="350" t="s">
        <v>943</v>
      </c>
      <c r="C24" s="1040"/>
      <c r="D24" s="1040"/>
      <c r="E24" s="1040"/>
      <c r="F24" s="1040"/>
      <c r="G24" s="1040"/>
      <c r="H24" s="1040"/>
      <c r="I24" s="1040"/>
      <c r="J24" s="1040"/>
      <c r="K24" s="1040"/>
      <c r="L24" s="1040"/>
    </row>
    <row r="25" spans="1:14" ht="21" customHeight="1" x14ac:dyDescent="0.2">
      <c r="A25" s="663">
        <v>17</v>
      </c>
      <c r="B25" s="350" t="s">
        <v>944</v>
      </c>
      <c r="C25" s="1040"/>
      <c r="D25" s="1040"/>
      <c r="E25" s="1040"/>
      <c r="F25" s="1040"/>
      <c r="G25" s="1040"/>
      <c r="H25" s="1040"/>
      <c r="I25" s="1040"/>
      <c r="J25" s="1040"/>
      <c r="K25" s="1040"/>
      <c r="L25" s="1040"/>
    </row>
    <row r="26" spans="1:14" ht="21" customHeight="1" x14ac:dyDescent="0.2">
      <c r="A26" s="663">
        <v>18</v>
      </c>
      <c r="B26" s="350" t="s">
        <v>945</v>
      </c>
      <c r="C26" s="1040"/>
      <c r="D26" s="1040"/>
      <c r="E26" s="1040"/>
      <c r="F26" s="1040"/>
      <c r="G26" s="1040"/>
      <c r="H26" s="1040"/>
      <c r="I26" s="1040"/>
      <c r="J26" s="1040"/>
      <c r="K26" s="1040"/>
      <c r="L26" s="1040"/>
    </row>
    <row r="27" spans="1:14" ht="21" customHeight="1" x14ac:dyDescent="0.2">
      <c r="A27" s="663">
        <v>19</v>
      </c>
      <c r="B27" s="350" t="s">
        <v>946</v>
      </c>
      <c r="C27" s="1040"/>
      <c r="D27" s="1040"/>
      <c r="E27" s="1040"/>
      <c r="F27" s="1040"/>
      <c r="G27" s="1040"/>
      <c r="H27" s="1040"/>
      <c r="I27" s="1040"/>
      <c r="J27" s="1040"/>
      <c r="K27" s="1040"/>
      <c r="L27" s="1040"/>
    </row>
    <row r="28" spans="1:14" ht="21" customHeight="1" x14ac:dyDescent="0.2">
      <c r="A28" s="663">
        <v>20</v>
      </c>
      <c r="B28" s="350" t="s">
        <v>947</v>
      </c>
      <c r="C28" s="1040"/>
      <c r="D28" s="1040"/>
      <c r="E28" s="1040"/>
      <c r="F28" s="1040"/>
      <c r="G28" s="1040"/>
      <c r="H28" s="1040"/>
      <c r="I28" s="1040"/>
      <c r="J28" s="1040"/>
      <c r="K28" s="1040"/>
      <c r="L28" s="1040"/>
    </row>
    <row r="29" spans="1:14" ht="21" customHeight="1" x14ac:dyDescent="0.2">
      <c r="A29" s="663">
        <v>21</v>
      </c>
      <c r="B29" s="350" t="s">
        <v>948</v>
      </c>
      <c r="C29" s="1040"/>
      <c r="D29" s="1040"/>
      <c r="E29" s="1040"/>
      <c r="F29" s="1040"/>
      <c r="G29" s="1040"/>
      <c r="H29" s="1040"/>
      <c r="I29" s="1040"/>
      <c r="J29" s="1040"/>
      <c r="K29" s="1040"/>
      <c r="L29" s="1040"/>
    </row>
    <row r="30" spans="1:14" ht="21" customHeight="1" x14ac:dyDescent="0.2">
      <c r="A30" s="663">
        <v>22</v>
      </c>
      <c r="B30" s="350" t="s">
        <v>949</v>
      </c>
      <c r="C30" s="1040"/>
      <c r="D30" s="1040"/>
      <c r="E30" s="1040"/>
      <c r="F30" s="1040"/>
      <c r="G30" s="1040"/>
      <c r="H30" s="1040"/>
      <c r="I30" s="1040"/>
      <c r="J30" s="1040"/>
      <c r="K30" s="1040"/>
      <c r="L30" s="1040"/>
    </row>
    <row r="31" spans="1:14" ht="21" customHeight="1" x14ac:dyDescent="0.25">
      <c r="A31" s="664"/>
      <c r="B31" s="303" t="s">
        <v>950</v>
      </c>
      <c r="C31" s="1040"/>
      <c r="D31" s="1040"/>
      <c r="E31" s="1040"/>
      <c r="F31" s="1040"/>
      <c r="G31" s="1040"/>
      <c r="H31" s="1040"/>
      <c r="I31" s="1040"/>
      <c r="J31" s="1040"/>
      <c r="K31" s="1040"/>
      <c r="L31" s="1040"/>
    </row>
    <row r="32" spans="1:14" ht="21" customHeight="1" x14ac:dyDescent="0.2">
      <c r="A32" s="11"/>
      <c r="B32" s="12"/>
      <c r="C32" s="12"/>
      <c r="D32" s="12"/>
      <c r="E32" s="12"/>
      <c r="F32" s="12"/>
      <c r="G32" s="12"/>
      <c r="H32" s="12"/>
      <c r="I32" s="12"/>
      <c r="J32" s="12"/>
      <c r="K32" s="12"/>
      <c r="L32" s="12"/>
    </row>
    <row r="33" spans="1:12" ht="21" customHeight="1" x14ac:dyDescent="0.2">
      <c r="A33" s="11"/>
      <c r="B33" s="12"/>
      <c r="C33" s="12"/>
      <c r="D33" s="12"/>
      <c r="E33" s="12"/>
      <c r="F33" s="12"/>
      <c r="G33" s="12"/>
      <c r="H33" s="12"/>
      <c r="I33" s="12"/>
      <c r="J33" s="12"/>
      <c r="K33" s="12"/>
      <c r="L33" s="12"/>
    </row>
    <row r="36" spans="1:12" ht="12.75" customHeight="1" x14ac:dyDescent="0.2">
      <c r="A36" s="181"/>
      <c r="B36" s="181"/>
      <c r="C36" s="181"/>
      <c r="D36" s="181"/>
      <c r="E36" s="181"/>
      <c r="F36" s="181"/>
      <c r="K36" s="182" t="s">
        <v>12</v>
      </c>
    </row>
    <row r="37" spans="1:12" ht="12.75" customHeight="1" x14ac:dyDescent="0.2">
      <c r="A37" s="181"/>
      <c r="B37" s="181"/>
      <c r="C37" s="181"/>
      <c r="D37" s="181"/>
      <c r="E37" s="181" t="s">
        <v>10</v>
      </c>
      <c r="F37" s="181"/>
      <c r="J37" s="851" t="s">
        <v>13</v>
      </c>
      <c r="K37" s="851"/>
      <c r="L37" s="851"/>
    </row>
    <row r="38" spans="1:12" ht="12.75" customHeight="1" x14ac:dyDescent="0.2">
      <c r="A38" s="181"/>
      <c r="B38" s="181"/>
      <c r="C38" s="181"/>
      <c r="D38" s="181"/>
      <c r="E38" s="181"/>
      <c r="F38" s="181"/>
      <c r="J38" s="851" t="s">
        <v>89</v>
      </c>
      <c r="K38" s="851"/>
      <c r="L38" s="851"/>
    </row>
    <row r="39" spans="1:12" x14ac:dyDescent="0.2">
      <c r="A39" s="181" t="s">
        <v>11</v>
      </c>
      <c r="F39" s="181"/>
      <c r="K39" s="183" t="s">
        <v>86</v>
      </c>
    </row>
  </sheetData>
  <mergeCells count="12">
    <mergeCell ref="J38:L38"/>
    <mergeCell ref="A1:K1"/>
    <mergeCell ref="C6:E6"/>
    <mergeCell ref="F6:I6"/>
    <mergeCell ref="J6:L6"/>
    <mergeCell ref="J37:L37"/>
    <mergeCell ref="A6:A7"/>
    <mergeCell ref="B6:B7"/>
    <mergeCell ref="A2:K2"/>
    <mergeCell ref="A4:K4"/>
    <mergeCell ref="J5:L5"/>
    <mergeCell ref="C9:L31"/>
  </mergeCells>
  <printOptions horizontalCentered="1"/>
  <pageMargins left="0.70866141732283472" right="0.70866141732283472" top="0.23622047244094491" bottom="0" header="0.31496062992125984" footer="0.31496062992125984"/>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view="pageBreakPreview" topLeftCell="A6" zoomScale="80" zoomScaleSheetLayoutView="80" workbookViewId="0">
      <selection activeCell="A29" sqref="A9:K31"/>
    </sheetView>
  </sheetViews>
  <sheetFormatPr defaultRowHeight="12.75" x14ac:dyDescent="0.2"/>
  <cols>
    <col min="1" max="1" width="7.7109375" customWidth="1"/>
    <col min="2" max="2" width="14" customWidth="1"/>
    <col min="3" max="4" width="12.7109375" customWidth="1"/>
    <col min="5" max="5" width="13.7109375" customWidth="1"/>
    <col min="6" max="6" width="13.28515625" customWidth="1"/>
    <col min="7" max="7" width="13.7109375" customWidth="1"/>
    <col min="8" max="8" width="12.42578125" customWidth="1"/>
    <col min="9" max="9" width="15.5703125" customWidth="1"/>
    <col min="10" max="10" width="12.42578125" customWidth="1"/>
    <col min="11" max="11" width="14.28515625" customWidth="1"/>
  </cols>
  <sheetData>
    <row r="1" spans="1:11" ht="18" x14ac:dyDescent="0.35">
      <c r="A1" s="853" t="s">
        <v>0</v>
      </c>
      <c r="B1" s="853"/>
      <c r="C1" s="853"/>
      <c r="D1" s="853"/>
      <c r="E1" s="853"/>
      <c r="F1" s="853"/>
      <c r="G1" s="853"/>
      <c r="H1" s="853"/>
      <c r="I1" s="259"/>
      <c r="J1" s="259"/>
      <c r="K1" s="212" t="s">
        <v>530</v>
      </c>
    </row>
    <row r="2" spans="1:11" ht="21" x14ac:dyDescent="0.35">
      <c r="A2" s="854" t="s">
        <v>709</v>
      </c>
      <c r="B2" s="854"/>
      <c r="C2" s="854"/>
      <c r="D2" s="854"/>
      <c r="E2" s="854"/>
      <c r="F2" s="854"/>
      <c r="G2" s="854"/>
      <c r="H2" s="854"/>
      <c r="I2" s="175"/>
      <c r="J2" s="175"/>
    </row>
    <row r="3" spans="1:11" ht="15" x14ac:dyDescent="0.3">
      <c r="A3" s="176"/>
      <c r="B3" s="176"/>
      <c r="C3" s="176"/>
      <c r="D3" s="176"/>
      <c r="E3" s="176"/>
      <c r="F3" s="176"/>
      <c r="G3" s="176"/>
      <c r="H3" s="176"/>
      <c r="I3" s="176"/>
      <c r="J3" s="176"/>
    </row>
    <row r="4" spans="1:11" ht="18" x14ac:dyDescent="0.35">
      <c r="A4" s="853" t="s">
        <v>529</v>
      </c>
      <c r="B4" s="853"/>
      <c r="C4" s="853"/>
      <c r="D4" s="853"/>
      <c r="E4" s="853"/>
      <c r="F4" s="853"/>
      <c r="G4" s="853"/>
      <c r="H4" s="853"/>
      <c r="I4" s="259"/>
      <c r="J4" s="259"/>
    </row>
    <row r="5" spans="1:11" ht="15" x14ac:dyDescent="0.3">
      <c r="A5" s="177" t="s">
        <v>259</v>
      </c>
      <c r="B5" s="177"/>
      <c r="C5" s="177"/>
      <c r="D5" s="177"/>
      <c r="E5" s="177"/>
      <c r="F5" s="177"/>
      <c r="G5" s="976" t="s">
        <v>788</v>
      </c>
      <c r="H5" s="976"/>
      <c r="I5" s="976"/>
      <c r="J5" s="976"/>
      <c r="K5" s="976"/>
    </row>
    <row r="6" spans="1:11" ht="21.75" customHeight="1" x14ac:dyDescent="0.2">
      <c r="A6" s="977" t="s">
        <v>2</v>
      </c>
      <c r="B6" s="977" t="s">
        <v>39</v>
      </c>
      <c r="C6" s="905" t="s">
        <v>488</v>
      </c>
      <c r="D6" s="906"/>
      <c r="E6" s="945"/>
      <c r="F6" s="905" t="s">
        <v>491</v>
      </c>
      <c r="G6" s="906"/>
      <c r="H6" s="945"/>
      <c r="I6" s="859" t="s">
        <v>657</v>
      </c>
      <c r="J6" s="859" t="s">
        <v>656</v>
      </c>
      <c r="K6" s="859" t="s">
        <v>80</v>
      </c>
    </row>
    <row r="7" spans="1:11" ht="29.25" customHeight="1" x14ac:dyDescent="0.2">
      <c r="A7" s="978"/>
      <c r="B7" s="978"/>
      <c r="C7" s="5" t="s">
        <v>487</v>
      </c>
      <c r="D7" s="5" t="s">
        <v>489</v>
      </c>
      <c r="E7" s="5" t="s">
        <v>490</v>
      </c>
      <c r="F7" s="5" t="s">
        <v>487</v>
      </c>
      <c r="G7" s="5" t="s">
        <v>489</v>
      </c>
      <c r="H7" s="5" t="s">
        <v>490</v>
      </c>
      <c r="I7" s="860"/>
      <c r="J7" s="860"/>
      <c r="K7" s="860"/>
    </row>
    <row r="8" spans="1:11" ht="15" x14ac:dyDescent="0.2">
      <c r="A8" s="251">
        <v>1</v>
      </c>
      <c r="B8" s="251">
        <v>2</v>
      </c>
      <c r="C8" s="251">
        <v>3</v>
      </c>
      <c r="D8" s="251">
        <v>4</v>
      </c>
      <c r="E8" s="251">
        <v>5</v>
      </c>
      <c r="F8" s="251">
        <v>6</v>
      </c>
      <c r="G8" s="251">
        <v>7</v>
      </c>
      <c r="H8" s="251">
        <v>8</v>
      </c>
      <c r="I8" s="251">
        <v>9</v>
      </c>
      <c r="J8" s="251">
        <v>10</v>
      </c>
      <c r="K8" s="251">
        <v>11</v>
      </c>
    </row>
    <row r="9" spans="1:11" ht="21" customHeight="1" x14ac:dyDescent="0.2">
      <c r="A9" s="663">
        <v>1</v>
      </c>
      <c r="B9" s="45" t="s">
        <v>893</v>
      </c>
      <c r="C9" s="1041" t="s">
        <v>903</v>
      </c>
      <c r="D9" s="1041"/>
      <c r="E9" s="1041"/>
      <c r="F9" s="1041"/>
      <c r="G9" s="1041"/>
      <c r="H9" s="1041"/>
      <c r="I9" s="1041"/>
      <c r="J9" s="1041"/>
      <c r="K9" s="1041"/>
    </row>
    <row r="10" spans="1:11" ht="21" customHeight="1" x14ac:dyDescent="0.2">
      <c r="A10" s="663">
        <v>2</v>
      </c>
      <c r="B10" s="45" t="s">
        <v>894</v>
      </c>
      <c r="C10" s="1041"/>
      <c r="D10" s="1041"/>
      <c r="E10" s="1041"/>
      <c r="F10" s="1041"/>
      <c r="G10" s="1041"/>
      <c r="H10" s="1041"/>
      <c r="I10" s="1041"/>
      <c r="J10" s="1041"/>
      <c r="K10" s="1041"/>
    </row>
    <row r="11" spans="1:11" ht="21" customHeight="1" x14ac:dyDescent="0.2">
      <c r="A11" s="663">
        <v>3</v>
      </c>
      <c r="B11" s="45" t="s">
        <v>895</v>
      </c>
      <c r="C11" s="1041"/>
      <c r="D11" s="1041"/>
      <c r="E11" s="1041"/>
      <c r="F11" s="1041"/>
      <c r="G11" s="1041"/>
      <c r="H11" s="1041"/>
      <c r="I11" s="1041"/>
      <c r="J11" s="1041"/>
      <c r="K11" s="1041"/>
    </row>
    <row r="12" spans="1:11" ht="21" customHeight="1" x14ac:dyDescent="0.2">
      <c r="A12" s="663">
        <v>4</v>
      </c>
      <c r="B12" s="45" t="s">
        <v>896</v>
      </c>
      <c r="C12" s="1041"/>
      <c r="D12" s="1041"/>
      <c r="E12" s="1041"/>
      <c r="F12" s="1041"/>
      <c r="G12" s="1041"/>
      <c r="H12" s="1041"/>
      <c r="I12" s="1041"/>
      <c r="J12" s="1041"/>
      <c r="K12" s="1041"/>
    </row>
    <row r="13" spans="1:11" ht="21" customHeight="1" x14ac:dyDescent="0.2">
      <c r="A13" s="663">
        <v>5</v>
      </c>
      <c r="B13" s="45" t="s">
        <v>897</v>
      </c>
      <c r="C13" s="1041"/>
      <c r="D13" s="1041"/>
      <c r="E13" s="1041"/>
      <c r="F13" s="1041"/>
      <c r="G13" s="1041"/>
      <c r="H13" s="1041"/>
      <c r="I13" s="1041"/>
      <c r="J13" s="1041"/>
      <c r="K13" s="1041"/>
    </row>
    <row r="14" spans="1:11" ht="21" customHeight="1" x14ac:dyDescent="0.2">
      <c r="A14" s="663">
        <v>6</v>
      </c>
      <c r="B14" s="45" t="s">
        <v>898</v>
      </c>
      <c r="C14" s="1041"/>
      <c r="D14" s="1041"/>
      <c r="E14" s="1041"/>
      <c r="F14" s="1041"/>
      <c r="G14" s="1041"/>
      <c r="H14" s="1041"/>
      <c r="I14" s="1041"/>
      <c r="J14" s="1041"/>
      <c r="K14" s="1041"/>
    </row>
    <row r="15" spans="1:11" ht="21" customHeight="1" x14ac:dyDescent="0.2">
      <c r="A15" s="663">
        <v>7</v>
      </c>
      <c r="B15" s="45" t="s">
        <v>899</v>
      </c>
      <c r="C15" s="1041"/>
      <c r="D15" s="1041"/>
      <c r="E15" s="1041"/>
      <c r="F15" s="1041"/>
      <c r="G15" s="1041"/>
      <c r="H15" s="1041"/>
      <c r="I15" s="1041"/>
      <c r="J15" s="1041"/>
      <c r="K15" s="1041"/>
    </row>
    <row r="16" spans="1:11" ht="21" customHeight="1" x14ac:dyDescent="0.2">
      <c r="A16" s="663">
        <v>8</v>
      </c>
      <c r="B16" s="45" t="s">
        <v>900</v>
      </c>
      <c r="C16" s="1041"/>
      <c r="D16" s="1041"/>
      <c r="E16" s="1041"/>
      <c r="F16" s="1041"/>
      <c r="G16" s="1041"/>
      <c r="H16" s="1041"/>
      <c r="I16" s="1041"/>
      <c r="J16" s="1041"/>
      <c r="K16" s="1041"/>
    </row>
    <row r="17" spans="1:13" ht="21" customHeight="1" x14ac:dyDescent="0.2">
      <c r="A17" s="663">
        <v>9</v>
      </c>
      <c r="B17" s="45" t="s">
        <v>901</v>
      </c>
      <c r="C17" s="1041"/>
      <c r="D17" s="1041"/>
      <c r="E17" s="1041"/>
      <c r="F17" s="1041"/>
      <c r="G17" s="1041"/>
      <c r="H17" s="1041"/>
      <c r="I17" s="1041"/>
      <c r="J17" s="1041"/>
      <c r="K17" s="1041"/>
      <c r="M17" t="s">
        <v>10</v>
      </c>
    </row>
    <row r="18" spans="1:13" ht="21" customHeight="1" x14ac:dyDescent="0.2">
      <c r="A18" s="663">
        <v>10</v>
      </c>
      <c r="B18" s="45" t="s">
        <v>902</v>
      </c>
      <c r="C18" s="1041"/>
      <c r="D18" s="1041"/>
      <c r="E18" s="1041"/>
      <c r="F18" s="1041"/>
      <c r="G18" s="1041"/>
      <c r="H18" s="1041"/>
      <c r="I18" s="1041"/>
      <c r="J18" s="1041"/>
      <c r="K18" s="1041"/>
    </row>
    <row r="19" spans="1:13" ht="21" customHeight="1" x14ac:dyDescent="0.2">
      <c r="A19" s="663">
        <v>11</v>
      </c>
      <c r="B19" s="45" t="s">
        <v>938</v>
      </c>
      <c r="C19" s="1041"/>
      <c r="D19" s="1041"/>
      <c r="E19" s="1041"/>
      <c r="F19" s="1041"/>
      <c r="G19" s="1041"/>
      <c r="H19" s="1041"/>
      <c r="I19" s="1041"/>
      <c r="J19" s="1041"/>
      <c r="K19" s="1041"/>
    </row>
    <row r="20" spans="1:13" ht="21" customHeight="1" x14ac:dyDescent="0.2">
      <c r="A20" s="663">
        <v>12</v>
      </c>
      <c r="B20" s="45" t="s">
        <v>939</v>
      </c>
      <c r="C20" s="1041"/>
      <c r="D20" s="1041"/>
      <c r="E20" s="1041"/>
      <c r="F20" s="1041"/>
      <c r="G20" s="1041"/>
      <c r="H20" s="1041"/>
      <c r="I20" s="1041"/>
      <c r="J20" s="1041"/>
      <c r="K20" s="1041"/>
    </row>
    <row r="21" spans="1:13" ht="21" customHeight="1" x14ac:dyDescent="0.2">
      <c r="A21" s="663">
        <v>13</v>
      </c>
      <c r="B21" s="45" t="s">
        <v>940</v>
      </c>
      <c r="C21" s="1041"/>
      <c r="D21" s="1041"/>
      <c r="E21" s="1041"/>
      <c r="F21" s="1041"/>
      <c r="G21" s="1041"/>
      <c r="H21" s="1041"/>
      <c r="I21" s="1041"/>
      <c r="J21" s="1041"/>
      <c r="K21" s="1041"/>
    </row>
    <row r="22" spans="1:13" ht="21" customHeight="1" x14ac:dyDescent="0.2">
      <c r="A22" s="663">
        <v>14</v>
      </c>
      <c r="B22" s="45" t="s">
        <v>941</v>
      </c>
      <c r="C22" s="1041"/>
      <c r="D22" s="1041"/>
      <c r="E22" s="1041"/>
      <c r="F22" s="1041"/>
      <c r="G22" s="1041"/>
      <c r="H22" s="1041"/>
      <c r="I22" s="1041"/>
      <c r="J22" s="1041"/>
      <c r="K22" s="1041"/>
    </row>
    <row r="23" spans="1:13" ht="21" customHeight="1" x14ac:dyDescent="0.2">
      <c r="A23" s="663">
        <v>15</v>
      </c>
      <c r="B23" s="45" t="s">
        <v>942</v>
      </c>
      <c r="C23" s="1041"/>
      <c r="D23" s="1041"/>
      <c r="E23" s="1041"/>
      <c r="F23" s="1041"/>
      <c r="G23" s="1041"/>
      <c r="H23" s="1041"/>
      <c r="I23" s="1041"/>
      <c r="J23" s="1041"/>
      <c r="K23" s="1041"/>
    </row>
    <row r="24" spans="1:13" ht="21" customHeight="1" x14ac:dyDescent="0.2">
      <c r="A24" s="663">
        <v>16</v>
      </c>
      <c r="B24" s="45" t="s">
        <v>943</v>
      </c>
      <c r="C24" s="1041"/>
      <c r="D24" s="1041"/>
      <c r="E24" s="1041"/>
      <c r="F24" s="1041"/>
      <c r="G24" s="1041"/>
      <c r="H24" s="1041"/>
      <c r="I24" s="1041"/>
      <c r="J24" s="1041"/>
      <c r="K24" s="1041"/>
    </row>
    <row r="25" spans="1:13" ht="21" customHeight="1" x14ac:dyDescent="0.2">
      <c r="A25" s="663">
        <v>17</v>
      </c>
      <c r="B25" s="45" t="s">
        <v>944</v>
      </c>
      <c r="C25" s="1041"/>
      <c r="D25" s="1041"/>
      <c r="E25" s="1041"/>
      <c r="F25" s="1041"/>
      <c r="G25" s="1041"/>
      <c r="H25" s="1041"/>
      <c r="I25" s="1041"/>
      <c r="J25" s="1041"/>
      <c r="K25" s="1041"/>
    </row>
    <row r="26" spans="1:13" ht="21" customHeight="1" x14ac:dyDescent="0.2">
      <c r="A26" s="663">
        <v>18</v>
      </c>
      <c r="B26" s="45" t="s">
        <v>945</v>
      </c>
      <c r="C26" s="1041"/>
      <c r="D26" s="1041"/>
      <c r="E26" s="1041"/>
      <c r="F26" s="1041"/>
      <c r="G26" s="1041"/>
      <c r="H26" s="1041"/>
      <c r="I26" s="1041"/>
      <c r="J26" s="1041"/>
      <c r="K26" s="1041"/>
    </row>
    <row r="27" spans="1:13" ht="21" customHeight="1" x14ac:dyDescent="0.2">
      <c r="A27" s="663">
        <v>19</v>
      </c>
      <c r="B27" s="45" t="s">
        <v>946</v>
      </c>
      <c r="C27" s="1041"/>
      <c r="D27" s="1041"/>
      <c r="E27" s="1041"/>
      <c r="F27" s="1041"/>
      <c r="G27" s="1041"/>
      <c r="H27" s="1041"/>
      <c r="I27" s="1041"/>
      <c r="J27" s="1041"/>
      <c r="K27" s="1041"/>
    </row>
    <row r="28" spans="1:13" ht="21" customHeight="1" x14ac:dyDescent="0.2">
      <c r="A28" s="663">
        <v>20</v>
      </c>
      <c r="B28" s="45" t="s">
        <v>947</v>
      </c>
      <c r="C28" s="1041"/>
      <c r="D28" s="1041"/>
      <c r="E28" s="1041"/>
      <c r="F28" s="1041"/>
      <c r="G28" s="1041"/>
      <c r="H28" s="1041"/>
      <c r="I28" s="1041"/>
      <c r="J28" s="1041"/>
      <c r="K28" s="1041"/>
    </row>
    <row r="29" spans="1:13" ht="21" customHeight="1" x14ac:dyDescent="0.2">
      <c r="A29" s="663">
        <v>21</v>
      </c>
      <c r="B29" s="45" t="s">
        <v>948</v>
      </c>
      <c r="C29" s="1041"/>
      <c r="D29" s="1041"/>
      <c r="E29" s="1041"/>
      <c r="F29" s="1041"/>
      <c r="G29" s="1041"/>
      <c r="H29" s="1041"/>
      <c r="I29" s="1041"/>
      <c r="J29" s="1041"/>
      <c r="K29" s="1041"/>
    </row>
    <row r="30" spans="1:13" ht="21" customHeight="1" x14ac:dyDescent="0.2">
      <c r="A30" s="663">
        <v>22</v>
      </c>
      <c r="B30" s="45" t="s">
        <v>949</v>
      </c>
      <c r="C30" s="1041"/>
      <c r="D30" s="1041"/>
      <c r="E30" s="1041"/>
      <c r="F30" s="1041"/>
      <c r="G30" s="1041"/>
      <c r="H30" s="1041"/>
      <c r="I30" s="1041"/>
      <c r="J30" s="1041"/>
      <c r="K30" s="1041"/>
    </row>
    <row r="31" spans="1:13" ht="15" x14ac:dyDescent="0.25">
      <c r="A31" s="344"/>
      <c r="B31" s="662" t="s">
        <v>950</v>
      </c>
      <c r="C31" s="1041"/>
      <c r="D31" s="1041"/>
      <c r="E31" s="1041"/>
      <c r="F31" s="1041"/>
      <c r="G31" s="1041"/>
      <c r="H31" s="1041"/>
      <c r="I31" s="1041"/>
      <c r="J31" s="1041"/>
      <c r="K31" s="1041"/>
    </row>
    <row r="32" spans="1:13" ht="15" x14ac:dyDescent="0.25">
      <c r="A32" s="345"/>
      <c r="B32" s="48"/>
      <c r="C32" s="12"/>
      <c r="D32" s="12"/>
      <c r="E32" s="12"/>
      <c r="F32" s="12"/>
      <c r="G32" s="12"/>
      <c r="H32" s="12"/>
      <c r="I32" s="12"/>
      <c r="J32" s="12"/>
      <c r="K32" s="12"/>
    </row>
    <row r="33" spans="1:11" ht="15" x14ac:dyDescent="0.25">
      <c r="A33" s="345"/>
      <c r="B33" s="48"/>
      <c r="C33" s="12"/>
      <c r="D33" s="12"/>
      <c r="E33" s="12"/>
      <c r="F33" s="12"/>
      <c r="G33" s="12"/>
      <c r="H33" s="12"/>
      <c r="I33" s="12"/>
      <c r="J33" s="12"/>
      <c r="K33" s="12"/>
    </row>
    <row r="36" spans="1:11" ht="12.75" customHeight="1" x14ac:dyDescent="0.2">
      <c r="A36" s="181"/>
      <c r="B36" s="181"/>
      <c r="C36" s="181"/>
      <c r="D36" s="181"/>
      <c r="E36" s="181"/>
      <c r="F36" s="181"/>
    </row>
    <row r="37" spans="1:11" ht="12.75" customHeight="1" x14ac:dyDescent="0.2">
      <c r="A37" s="181" t="s">
        <v>11</v>
      </c>
      <c r="B37" s="181"/>
      <c r="C37" s="181"/>
      <c r="D37" s="181"/>
      <c r="E37" s="181"/>
      <c r="F37" s="181"/>
      <c r="G37" s="851" t="s">
        <v>12</v>
      </c>
      <c r="H37" s="851"/>
      <c r="I37" s="851"/>
      <c r="J37" s="851"/>
      <c r="K37" s="851"/>
    </row>
    <row r="38" spans="1:11" ht="12.75" customHeight="1" x14ac:dyDescent="0.2">
      <c r="A38" s="181"/>
      <c r="B38" s="181"/>
      <c r="C38" s="181"/>
      <c r="D38" s="181"/>
      <c r="E38" s="181"/>
      <c r="F38" s="181"/>
      <c r="G38" s="851" t="s">
        <v>13</v>
      </c>
      <c r="H38" s="851"/>
      <c r="I38" s="851"/>
      <c r="J38" s="851"/>
      <c r="K38" s="851"/>
    </row>
    <row r="39" spans="1:11" ht="12.75" customHeight="1" x14ac:dyDescent="0.2">
      <c r="F39" s="181"/>
      <c r="H39" s="182" t="s">
        <v>89</v>
      </c>
      <c r="I39" s="182"/>
      <c r="J39" s="182"/>
    </row>
    <row r="40" spans="1:11" x14ac:dyDescent="0.2">
      <c r="H40" s="183" t="s">
        <v>86</v>
      </c>
      <c r="I40" s="183"/>
      <c r="J40" s="183"/>
    </row>
  </sheetData>
  <mergeCells count="14">
    <mergeCell ref="G38:K38"/>
    <mergeCell ref="A6:A7"/>
    <mergeCell ref="B6:B7"/>
    <mergeCell ref="C6:E6"/>
    <mergeCell ref="F6:H6"/>
    <mergeCell ref="G37:K37"/>
    <mergeCell ref="C9:K31"/>
    <mergeCell ref="G5:K5"/>
    <mergeCell ref="A1:H1"/>
    <mergeCell ref="A2:H2"/>
    <mergeCell ref="A4:H4"/>
    <mergeCell ref="K6:K7"/>
    <mergeCell ref="I6:I7"/>
    <mergeCell ref="J6:J7"/>
  </mergeCells>
  <printOptions horizontalCentered="1"/>
  <pageMargins left="0.70866141732283472" right="0.70866141732283472" top="0.23622047244094491" bottom="0" header="0.31496062992125984" footer="0.31496062992125984"/>
  <pageSetup paperSize="9" scale="8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3" zoomScaleSheetLayoutView="100" workbookViewId="0">
      <selection activeCell="E16" sqref="E16"/>
    </sheetView>
  </sheetViews>
  <sheetFormatPr defaultRowHeight="12.75" x14ac:dyDescent="0.2"/>
  <cols>
    <col min="1" max="1" width="7.42578125" customWidth="1"/>
    <col min="2" max="2" width="14" customWidth="1"/>
    <col min="3" max="4" width="12.7109375" customWidth="1"/>
    <col min="5" max="5" width="14.42578125" customWidth="1"/>
    <col min="6" max="6" width="17" customWidth="1"/>
    <col min="7" max="7" width="14.140625" customWidth="1"/>
    <col min="8" max="8" width="17" customWidth="1"/>
    <col min="9" max="9" width="13" customWidth="1"/>
    <col min="10" max="10" width="17" customWidth="1"/>
    <col min="11" max="11" width="15.5703125" customWidth="1"/>
    <col min="12" max="12" width="17.7109375" customWidth="1"/>
  </cols>
  <sheetData>
    <row r="1" spans="1:16" ht="15" x14ac:dyDescent="0.2">
      <c r="A1" s="79"/>
      <c r="B1" s="79"/>
      <c r="C1" s="79"/>
      <c r="D1" s="79"/>
      <c r="E1" s="79"/>
      <c r="F1" s="79"/>
      <c r="G1" s="79"/>
      <c r="H1" s="79"/>
      <c r="K1" s="864" t="s">
        <v>90</v>
      </c>
      <c r="L1" s="864"/>
    </row>
    <row r="2" spans="1:16" ht="15.75" x14ac:dyDescent="0.25">
      <c r="A2" s="1047" t="s">
        <v>0</v>
      </c>
      <c r="B2" s="1047"/>
      <c r="C2" s="1047"/>
      <c r="D2" s="1047"/>
      <c r="E2" s="1047"/>
      <c r="F2" s="1047"/>
      <c r="G2" s="1047"/>
      <c r="H2" s="1047"/>
      <c r="I2" s="79"/>
      <c r="J2" s="79"/>
      <c r="K2" s="79"/>
      <c r="L2" s="79"/>
    </row>
    <row r="3" spans="1:16" ht="20.25" x14ac:dyDescent="0.3">
      <c r="A3" s="940" t="s">
        <v>709</v>
      </c>
      <c r="B3" s="940"/>
      <c r="C3" s="940"/>
      <c r="D3" s="940"/>
      <c r="E3" s="940"/>
      <c r="F3" s="940"/>
      <c r="G3" s="940"/>
      <c r="H3" s="940"/>
      <c r="I3" s="79"/>
      <c r="J3" s="79"/>
      <c r="K3" s="79"/>
      <c r="L3" s="79"/>
    </row>
    <row r="4" spans="1:16" x14ac:dyDescent="0.2">
      <c r="A4" s="79"/>
      <c r="B4" s="79"/>
      <c r="C4" s="79"/>
      <c r="D4" s="79"/>
      <c r="E4" s="79"/>
      <c r="F4" s="79"/>
      <c r="G4" s="79"/>
      <c r="H4" s="79"/>
      <c r="I4" s="79"/>
      <c r="J4" s="79"/>
      <c r="K4" s="79"/>
      <c r="L4" s="79"/>
    </row>
    <row r="5" spans="1:16" ht="15.75" x14ac:dyDescent="0.25">
      <c r="A5" s="1049" t="s">
        <v>778</v>
      </c>
      <c r="B5" s="1049"/>
      <c r="C5" s="1049"/>
      <c r="D5" s="1049"/>
      <c r="E5" s="1049"/>
      <c r="F5" s="1049"/>
      <c r="G5" s="1049"/>
      <c r="H5" s="1049"/>
      <c r="I5" s="1049"/>
      <c r="J5" s="1049"/>
      <c r="K5" s="1049"/>
      <c r="L5" s="1049"/>
    </row>
    <row r="6" spans="1:16" x14ac:dyDescent="0.2">
      <c r="A6" s="79"/>
      <c r="B6" s="79"/>
      <c r="C6" s="79"/>
      <c r="D6" s="79"/>
      <c r="E6" s="79"/>
      <c r="F6" s="79"/>
      <c r="G6" s="79"/>
      <c r="H6" s="79"/>
      <c r="I6" s="79"/>
      <c r="J6" s="79"/>
      <c r="K6" s="79"/>
      <c r="L6" s="79"/>
    </row>
    <row r="7" spans="1:16" x14ac:dyDescent="0.2">
      <c r="A7" s="858" t="s">
        <v>165</v>
      </c>
      <c r="B7" s="858"/>
      <c r="C7" s="79"/>
      <c r="D7" s="79"/>
      <c r="E7" s="79"/>
      <c r="F7" s="79"/>
      <c r="G7" s="79"/>
      <c r="H7" s="253"/>
      <c r="I7" s="79"/>
      <c r="J7" s="79"/>
      <c r="K7" s="79"/>
      <c r="L7" s="79"/>
    </row>
    <row r="8" spans="1:16" ht="18" x14ac:dyDescent="0.25">
      <c r="A8" s="81"/>
      <c r="B8" s="81"/>
      <c r="C8" s="79"/>
      <c r="D8" s="79"/>
      <c r="E8" s="79"/>
      <c r="F8" s="79"/>
      <c r="G8" s="79"/>
      <c r="H8" s="79"/>
      <c r="I8" s="101"/>
      <c r="J8" s="120"/>
      <c r="K8" s="856" t="s">
        <v>786</v>
      </c>
      <c r="L8" s="856"/>
    </row>
    <row r="9" spans="1:16" ht="27.75" customHeight="1" x14ac:dyDescent="0.2">
      <c r="A9" s="1045" t="s">
        <v>223</v>
      </c>
      <c r="B9" s="1045" t="s">
        <v>222</v>
      </c>
      <c r="C9" s="873" t="s">
        <v>496</v>
      </c>
      <c r="D9" s="873" t="s">
        <v>497</v>
      </c>
      <c r="E9" s="1041" t="s">
        <v>498</v>
      </c>
      <c r="F9" s="1041"/>
      <c r="G9" s="1041" t="s">
        <v>453</v>
      </c>
      <c r="H9" s="1041"/>
      <c r="I9" s="1041" t="s">
        <v>233</v>
      </c>
      <c r="J9" s="1041"/>
      <c r="K9" s="1044" t="s">
        <v>234</v>
      </c>
      <c r="L9" s="1044"/>
    </row>
    <row r="10" spans="1:16" ht="43.9" customHeight="1" x14ac:dyDescent="0.2">
      <c r="A10" s="1046"/>
      <c r="B10" s="1046"/>
      <c r="C10" s="873"/>
      <c r="D10" s="873"/>
      <c r="E10" s="5" t="s">
        <v>221</v>
      </c>
      <c r="F10" s="5" t="s">
        <v>203</v>
      </c>
      <c r="G10" s="5" t="s">
        <v>221</v>
      </c>
      <c r="H10" s="5" t="s">
        <v>203</v>
      </c>
      <c r="I10" s="5" t="s">
        <v>221</v>
      </c>
      <c r="J10" s="5" t="s">
        <v>203</v>
      </c>
      <c r="K10" s="5" t="s">
        <v>880</v>
      </c>
      <c r="L10" s="5" t="s">
        <v>879</v>
      </c>
    </row>
    <row r="11" spans="1:16" s="14" customFormat="1" x14ac:dyDescent="0.2">
      <c r="A11" s="83">
        <v>1</v>
      </c>
      <c r="B11" s="83">
        <v>2</v>
      </c>
      <c r="C11" s="83">
        <v>3</v>
      </c>
      <c r="D11" s="83">
        <v>4</v>
      </c>
      <c r="E11" s="83">
        <v>5</v>
      </c>
      <c r="F11" s="83">
        <v>6</v>
      </c>
      <c r="G11" s="83">
        <v>7</v>
      </c>
      <c r="H11" s="83">
        <v>8</v>
      </c>
      <c r="I11" s="83">
        <v>9</v>
      </c>
      <c r="J11" s="83">
        <v>10</v>
      </c>
      <c r="K11" s="83">
        <v>11</v>
      </c>
      <c r="L11" s="83">
        <v>12</v>
      </c>
    </row>
    <row r="12" spans="1:16" ht="20.45" customHeight="1" x14ac:dyDescent="0.2">
      <c r="A12" s="543">
        <v>1</v>
      </c>
      <c r="B12" s="45" t="s">
        <v>893</v>
      </c>
      <c r="C12" s="46">
        <v>1498</v>
      </c>
      <c r="D12" s="378">
        <v>52022</v>
      </c>
      <c r="E12" s="354">
        <v>182</v>
      </c>
      <c r="F12" s="354">
        <v>8098</v>
      </c>
      <c r="G12" s="354">
        <v>44</v>
      </c>
      <c r="H12" s="354">
        <v>2163</v>
      </c>
      <c r="I12" s="354">
        <v>182</v>
      </c>
      <c r="J12" s="354">
        <v>8098</v>
      </c>
      <c r="K12" s="354">
        <v>210</v>
      </c>
      <c r="L12" s="354">
        <v>210</v>
      </c>
      <c r="M12" s="342"/>
      <c r="N12" s="342"/>
      <c r="O12" s="342"/>
      <c r="P12" s="342"/>
    </row>
    <row r="13" spans="1:16" ht="20.45" customHeight="1" x14ac:dyDescent="0.2">
      <c r="A13" s="543">
        <v>2</v>
      </c>
      <c r="B13" s="45" t="s">
        <v>894</v>
      </c>
      <c r="C13" s="46">
        <v>460</v>
      </c>
      <c r="D13" s="378">
        <v>13500</v>
      </c>
      <c r="E13" s="354">
        <v>1352</v>
      </c>
      <c r="F13" s="354">
        <v>30149</v>
      </c>
      <c r="G13" s="354">
        <v>0</v>
      </c>
      <c r="H13" s="354">
        <v>0</v>
      </c>
      <c r="I13" s="354">
        <v>325</v>
      </c>
      <c r="J13" s="354">
        <v>7565</v>
      </c>
      <c r="K13" s="354">
        <v>1099</v>
      </c>
      <c r="L13" s="354">
        <v>149</v>
      </c>
    </row>
    <row r="14" spans="1:16" ht="20.45" customHeight="1" x14ac:dyDescent="0.2">
      <c r="A14" s="543">
        <v>3</v>
      </c>
      <c r="B14" s="45" t="s">
        <v>895</v>
      </c>
      <c r="C14" s="46">
        <v>1406</v>
      </c>
      <c r="D14" s="378">
        <v>50071</v>
      </c>
      <c r="E14" s="354">
        <v>859</v>
      </c>
      <c r="F14" s="354">
        <v>16643</v>
      </c>
      <c r="G14" s="354">
        <v>831</v>
      </c>
      <c r="H14" s="354">
        <v>6100</v>
      </c>
      <c r="I14" s="354">
        <v>823</v>
      </c>
      <c r="J14" s="354">
        <v>12402</v>
      </c>
      <c r="K14" s="354">
        <v>0</v>
      </c>
      <c r="L14" s="354">
        <v>0</v>
      </c>
    </row>
    <row r="15" spans="1:16" ht="20.45" customHeight="1" x14ac:dyDescent="0.2">
      <c r="A15" s="543">
        <v>4</v>
      </c>
      <c r="B15" s="45" t="s">
        <v>896</v>
      </c>
      <c r="C15" s="46">
        <v>1496</v>
      </c>
      <c r="D15" s="378">
        <v>65410</v>
      </c>
      <c r="E15" s="354">
        <v>1441</v>
      </c>
      <c r="F15" s="354">
        <v>99888</v>
      </c>
      <c r="G15" s="354">
        <v>0</v>
      </c>
      <c r="H15" s="354">
        <v>0</v>
      </c>
      <c r="I15" s="354">
        <v>0</v>
      </c>
      <c r="J15" s="354">
        <v>0</v>
      </c>
      <c r="K15" s="354">
        <v>400</v>
      </c>
      <c r="L15" s="354">
        <v>400</v>
      </c>
    </row>
    <row r="16" spans="1:16" ht="20.45" customHeight="1" x14ac:dyDescent="0.2">
      <c r="A16" s="543">
        <v>5</v>
      </c>
      <c r="B16" s="45" t="s">
        <v>897</v>
      </c>
      <c r="C16" s="46">
        <v>1117</v>
      </c>
      <c r="D16" s="378">
        <v>47929</v>
      </c>
      <c r="E16" s="354">
        <v>787</v>
      </c>
      <c r="F16" s="354">
        <v>40720</v>
      </c>
      <c r="G16" s="354">
        <v>0</v>
      </c>
      <c r="H16" s="354">
        <v>0</v>
      </c>
      <c r="I16" s="354">
        <v>426</v>
      </c>
      <c r="J16" s="354">
        <v>18862</v>
      </c>
      <c r="K16" s="354">
        <v>0</v>
      </c>
      <c r="L16" s="354">
        <v>0</v>
      </c>
    </row>
    <row r="17" spans="1:12" ht="20.45" customHeight="1" x14ac:dyDescent="0.2">
      <c r="A17" s="543">
        <v>6</v>
      </c>
      <c r="B17" s="45" t="s">
        <v>898</v>
      </c>
      <c r="C17" s="46">
        <v>1215</v>
      </c>
      <c r="D17" s="378">
        <v>51489</v>
      </c>
      <c r="E17" s="354">
        <v>438</v>
      </c>
      <c r="F17" s="354">
        <v>28588</v>
      </c>
      <c r="G17" s="354">
        <v>0</v>
      </c>
      <c r="H17" s="354">
        <v>0</v>
      </c>
      <c r="I17" s="354">
        <v>438</v>
      </c>
      <c r="J17" s="354">
        <v>2368</v>
      </c>
      <c r="K17" s="354">
        <v>1432</v>
      </c>
      <c r="L17" s="354">
        <v>1056</v>
      </c>
    </row>
    <row r="18" spans="1:12" ht="20.45" customHeight="1" x14ac:dyDescent="0.2">
      <c r="A18" s="543">
        <v>7</v>
      </c>
      <c r="B18" s="45" t="s">
        <v>899</v>
      </c>
      <c r="C18" s="46">
        <v>859</v>
      </c>
      <c r="D18" s="378">
        <v>47769</v>
      </c>
      <c r="E18" s="354">
        <v>528</v>
      </c>
      <c r="F18" s="354">
        <v>31628</v>
      </c>
      <c r="G18" s="354">
        <v>137</v>
      </c>
      <c r="H18" s="354">
        <v>1135</v>
      </c>
      <c r="I18" s="354">
        <v>4803</v>
      </c>
      <c r="J18" s="354">
        <v>12070</v>
      </c>
      <c r="K18" s="354">
        <v>130</v>
      </c>
      <c r="L18" s="354">
        <v>1</v>
      </c>
    </row>
    <row r="19" spans="1:12" ht="20.45" customHeight="1" x14ac:dyDescent="0.2">
      <c r="A19" s="543">
        <v>8</v>
      </c>
      <c r="B19" s="45" t="s">
        <v>900</v>
      </c>
      <c r="C19" s="46">
        <v>784</v>
      </c>
      <c r="D19" s="378">
        <v>30663</v>
      </c>
      <c r="E19" s="354">
        <v>1114</v>
      </c>
      <c r="F19" s="354">
        <v>23980</v>
      </c>
      <c r="G19" s="354">
        <v>1152</v>
      </c>
      <c r="H19" s="354">
        <v>18633</v>
      </c>
      <c r="I19" s="354">
        <v>997</v>
      </c>
      <c r="J19" s="354">
        <v>22708</v>
      </c>
      <c r="K19" s="354">
        <v>0</v>
      </c>
      <c r="L19" s="354">
        <v>0</v>
      </c>
    </row>
    <row r="20" spans="1:12" ht="20.45" customHeight="1" x14ac:dyDescent="0.2">
      <c r="A20" s="543">
        <v>9</v>
      </c>
      <c r="B20" s="45" t="s">
        <v>901</v>
      </c>
      <c r="C20" s="46">
        <v>1690</v>
      </c>
      <c r="D20" s="378">
        <v>74152</v>
      </c>
      <c r="E20" s="354">
        <v>232</v>
      </c>
      <c r="F20" s="354">
        <v>3085</v>
      </c>
      <c r="G20" s="354">
        <v>232</v>
      </c>
      <c r="H20" s="354">
        <v>3085</v>
      </c>
      <c r="I20" s="354">
        <v>232</v>
      </c>
      <c r="J20" s="354">
        <v>3085</v>
      </c>
      <c r="K20" s="354">
        <v>0</v>
      </c>
      <c r="L20" s="354">
        <v>0</v>
      </c>
    </row>
    <row r="21" spans="1:12" ht="20.45" customHeight="1" x14ac:dyDescent="0.2">
      <c r="A21" s="663">
        <v>10</v>
      </c>
      <c r="B21" s="45" t="s">
        <v>902</v>
      </c>
      <c r="C21" s="46">
        <v>1472</v>
      </c>
      <c r="D21" s="378">
        <v>65359</v>
      </c>
      <c r="E21" s="354">
        <v>565</v>
      </c>
      <c r="F21" s="354">
        <v>22801</v>
      </c>
      <c r="G21" s="354">
        <v>115</v>
      </c>
      <c r="H21" s="354">
        <v>1031</v>
      </c>
      <c r="I21" s="354">
        <v>96</v>
      </c>
      <c r="J21" s="354">
        <v>1037</v>
      </c>
      <c r="K21" s="354">
        <v>1247</v>
      </c>
      <c r="L21" s="354">
        <v>522</v>
      </c>
    </row>
    <row r="22" spans="1:12" ht="20.45" customHeight="1" x14ac:dyDescent="0.2">
      <c r="A22" s="663">
        <v>11</v>
      </c>
      <c r="B22" s="45" t="s">
        <v>938</v>
      </c>
      <c r="C22" s="533">
        <v>489</v>
      </c>
      <c r="D22" s="510">
        <v>16595</v>
      </c>
      <c r="E22" s="510">
        <v>1192</v>
      </c>
      <c r="F22" s="510">
        <v>14007</v>
      </c>
      <c r="G22" s="510">
        <v>1192</v>
      </c>
      <c r="H22" s="510">
        <v>14007</v>
      </c>
      <c r="I22" s="510">
        <v>1192</v>
      </c>
      <c r="J22" s="510">
        <v>14007</v>
      </c>
      <c r="K22" s="510">
        <v>0</v>
      </c>
      <c r="L22" s="510">
        <v>0</v>
      </c>
    </row>
    <row r="23" spans="1:12" ht="20.45" customHeight="1" x14ac:dyDescent="0.2">
      <c r="A23" s="663">
        <v>12</v>
      </c>
      <c r="B23" s="45" t="s">
        <v>939</v>
      </c>
      <c r="C23" s="533">
        <v>543</v>
      </c>
      <c r="D23" s="510">
        <v>23565</v>
      </c>
      <c r="E23" s="510">
        <v>2131</v>
      </c>
      <c r="F23" s="510">
        <v>5645</v>
      </c>
      <c r="G23" s="510">
        <v>2131</v>
      </c>
      <c r="H23" s="510">
        <v>5645</v>
      </c>
      <c r="I23" s="510">
        <v>2131</v>
      </c>
      <c r="J23" s="510">
        <v>5645</v>
      </c>
      <c r="K23" s="510">
        <v>0</v>
      </c>
      <c r="L23" s="510">
        <v>0</v>
      </c>
    </row>
    <row r="24" spans="1:12" ht="20.45" customHeight="1" x14ac:dyDescent="0.2">
      <c r="A24" s="663">
        <v>13</v>
      </c>
      <c r="B24" s="45" t="s">
        <v>940</v>
      </c>
      <c r="C24" s="533">
        <v>1227</v>
      </c>
      <c r="D24" s="510">
        <v>50596</v>
      </c>
      <c r="E24" s="510">
        <v>3243</v>
      </c>
      <c r="F24" s="510">
        <v>22047</v>
      </c>
      <c r="G24" s="510">
        <v>3243</v>
      </c>
      <c r="H24" s="510">
        <v>22047</v>
      </c>
      <c r="I24" s="510">
        <v>3243</v>
      </c>
      <c r="J24" s="510">
        <v>22047</v>
      </c>
      <c r="K24" s="510">
        <v>0</v>
      </c>
      <c r="L24" s="510">
        <v>0</v>
      </c>
    </row>
    <row r="25" spans="1:12" ht="20.45" customHeight="1" x14ac:dyDescent="0.2">
      <c r="A25" s="663">
        <v>14</v>
      </c>
      <c r="B25" s="45" t="s">
        <v>941</v>
      </c>
      <c r="C25" s="533">
        <v>1440</v>
      </c>
      <c r="D25" s="510">
        <v>63411</v>
      </c>
      <c r="E25" s="510">
        <v>2172</v>
      </c>
      <c r="F25" s="510">
        <v>45464</v>
      </c>
      <c r="G25" s="510">
        <v>1708</v>
      </c>
      <c r="H25" s="510">
        <v>22784</v>
      </c>
      <c r="I25" s="510">
        <v>1708</v>
      </c>
      <c r="J25" s="510">
        <v>22926</v>
      </c>
      <c r="K25" s="510">
        <v>1156</v>
      </c>
      <c r="L25" s="510">
        <v>332</v>
      </c>
    </row>
    <row r="26" spans="1:12" ht="20.45" customHeight="1" x14ac:dyDescent="0.2">
      <c r="A26" s="663">
        <v>15</v>
      </c>
      <c r="B26" s="45" t="s">
        <v>942</v>
      </c>
      <c r="C26" s="533">
        <v>781</v>
      </c>
      <c r="D26" s="510">
        <v>32362</v>
      </c>
      <c r="E26" s="510">
        <v>1835</v>
      </c>
      <c r="F26" s="510">
        <v>59051</v>
      </c>
      <c r="G26" s="510">
        <v>1835</v>
      </c>
      <c r="H26" s="510">
        <v>59051</v>
      </c>
      <c r="I26" s="510">
        <v>1835</v>
      </c>
      <c r="J26" s="510">
        <v>59051</v>
      </c>
      <c r="K26" s="510">
        <v>0</v>
      </c>
      <c r="L26" s="510">
        <v>0</v>
      </c>
    </row>
    <row r="27" spans="1:12" ht="20.45" customHeight="1" x14ac:dyDescent="0.2">
      <c r="A27" s="663">
        <v>16</v>
      </c>
      <c r="B27" s="45" t="s">
        <v>943</v>
      </c>
      <c r="C27" s="533">
        <v>811</v>
      </c>
      <c r="D27" s="510">
        <v>24259</v>
      </c>
      <c r="E27" s="510">
        <v>1020</v>
      </c>
      <c r="F27" s="510">
        <v>19662</v>
      </c>
      <c r="G27" s="510">
        <v>1020</v>
      </c>
      <c r="H27" s="510">
        <v>23692</v>
      </c>
      <c r="I27" s="510">
        <v>1020</v>
      </c>
      <c r="J27" s="510">
        <v>23692</v>
      </c>
      <c r="K27" s="510">
        <v>0</v>
      </c>
      <c r="L27" s="510">
        <v>0</v>
      </c>
    </row>
    <row r="28" spans="1:12" ht="20.45" customHeight="1" x14ac:dyDescent="0.2">
      <c r="A28" s="663">
        <v>17</v>
      </c>
      <c r="B28" s="45" t="s">
        <v>944</v>
      </c>
      <c r="C28" s="533">
        <v>518</v>
      </c>
      <c r="D28" s="510">
        <v>18586</v>
      </c>
      <c r="E28" s="510">
        <v>1865</v>
      </c>
      <c r="F28" s="510">
        <v>42592</v>
      </c>
      <c r="G28" s="510">
        <v>1865</v>
      </c>
      <c r="H28" s="510">
        <v>42592</v>
      </c>
      <c r="I28" s="510">
        <v>1865</v>
      </c>
      <c r="J28" s="510">
        <v>42592</v>
      </c>
      <c r="K28" s="510">
        <v>0</v>
      </c>
      <c r="L28" s="510">
        <v>0</v>
      </c>
    </row>
    <row r="29" spans="1:12" ht="20.45" customHeight="1" x14ac:dyDescent="0.2">
      <c r="A29" s="663">
        <v>18</v>
      </c>
      <c r="B29" s="45" t="s">
        <v>945</v>
      </c>
      <c r="C29" s="533">
        <v>1869</v>
      </c>
      <c r="D29" s="510">
        <v>66981</v>
      </c>
      <c r="E29" s="510">
        <v>3863</v>
      </c>
      <c r="F29" s="510">
        <v>72322</v>
      </c>
      <c r="G29" s="510">
        <v>3863</v>
      </c>
      <c r="H29" s="510">
        <v>72322</v>
      </c>
      <c r="I29" s="510">
        <v>3863</v>
      </c>
      <c r="J29" s="510">
        <v>72322</v>
      </c>
      <c r="K29" s="510">
        <v>0</v>
      </c>
      <c r="L29" s="510">
        <v>0</v>
      </c>
    </row>
    <row r="30" spans="1:12" ht="20.45" customHeight="1" x14ac:dyDescent="0.2">
      <c r="A30" s="663">
        <v>19</v>
      </c>
      <c r="B30" s="45" t="s">
        <v>946</v>
      </c>
      <c r="C30" s="533">
        <v>766</v>
      </c>
      <c r="D30" s="510">
        <v>37459</v>
      </c>
      <c r="E30" s="510">
        <v>1184</v>
      </c>
      <c r="F30" s="510">
        <v>42702</v>
      </c>
      <c r="G30" s="510">
        <v>1184</v>
      </c>
      <c r="H30" s="510">
        <v>42882</v>
      </c>
      <c r="I30" s="510">
        <v>1184</v>
      </c>
      <c r="J30" s="510">
        <v>42882</v>
      </c>
      <c r="K30" s="510">
        <v>0</v>
      </c>
      <c r="L30" s="510">
        <v>0</v>
      </c>
    </row>
    <row r="31" spans="1:12" ht="20.45" customHeight="1" x14ac:dyDescent="0.2">
      <c r="A31" s="663">
        <v>20</v>
      </c>
      <c r="B31" s="45" t="s">
        <v>947</v>
      </c>
      <c r="C31" s="533">
        <v>1786</v>
      </c>
      <c r="D31" s="510">
        <v>78055</v>
      </c>
      <c r="E31" s="510">
        <v>6707</v>
      </c>
      <c r="F31" s="510">
        <v>92211</v>
      </c>
      <c r="G31" s="510">
        <v>6707</v>
      </c>
      <c r="H31" s="510">
        <v>67915</v>
      </c>
      <c r="I31" s="510">
        <v>6707</v>
      </c>
      <c r="J31" s="510">
        <v>67915</v>
      </c>
      <c r="K31" s="510">
        <v>0</v>
      </c>
      <c r="L31" s="510">
        <v>0</v>
      </c>
    </row>
    <row r="32" spans="1:12" ht="20.45" customHeight="1" x14ac:dyDescent="0.2">
      <c r="A32" s="663">
        <v>21</v>
      </c>
      <c r="B32" s="45" t="s">
        <v>948</v>
      </c>
      <c r="C32" s="533">
        <v>373</v>
      </c>
      <c r="D32" s="510">
        <v>7121</v>
      </c>
      <c r="E32" s="510">
        <v>750</v>
      </c>
      <c r="F32" s="510">
        <v>24686</v>
      </c>
      <c r="G32" s="510">
        <v>750</v>
      </c>
      <c r="H32" s="510">
        <v>24686</v>
      </c>
      <c r="I32" s="510">
        <v>750</v>
      </c>
      <c r="J32" s="510">
        <v>24686</v>
      </c>
      <c r="K32" s="510">
        <v>0</v>
      </c>
      <c r="L32" s="510">
        <v>0</v>
      </c>
    </row>
    <row r="33" spans="1:12" ht="20.45" customHeight="1" x14ac:dyDescent="0.2">
      <c r="A33" s="663">
        <v>22</v>
      </c>
      <c r="B33" s="45" t="s">
        <v>949</v>
      </c>
      <c r="C33" s="533">
        <v>521</v>
      </c>
      <c r="D33" s="697">
        <v>10397</v>
      </c>
      <c r="E33" s="510">
        <v>757</v>
      </c>
      <c r="F33" s="510">
        <v>10367</v>
      </c>
      <c r="G33" s="510">
        <v>757</v>
      </c>
      <c r="H33" s="510">
        <v>10367</v>
      </c>
      <c r="I33" s="510">
        <v>757</v>
      </c>
      <c r="J33" s="510">
        <v>10367</v>
      </c>
      <c r="K33" s="510">
        <v>0</v>
      </c>
      <c r="L33" s="510">
        <v>0</v>
      </c>
    </row>
    <row r="34" spans="1:12" ht="18.75" customHeight="1" x14ac:dyDescent="0.25">
      <c r="A34" s="82"/>
      <c r="B34" s="547" t="s">
        <v>950</v>
      </c>
      <c r="C34" s="365">
        <f>SUM(C12:C33)</f>
        <v>23121</v>
      </c>
      <c r="D34" s="698">
        <f t="shared" ref="D34:L34" si="0">SUM(D12:D33)</f>
        <v>927751</v>
      </c>
      <c r="E34" s="365">
        <f t="shared" si="0"/>
        <v>34217</v>
      </c>
      <c r="F34" s="365">
        <f t="shared" si="0"/>
        <v>756336</v>
      </c>
      <c r="G34" s="365">
        <f t="shared" si="0"/>
        <v>28766</v>
      </c>
      <c r="H34" s="365">
        <f t="shared" si="0"/>
        <v>440137</v>
      </c>
      <c r="I34" s="365">
        <f t="shared" si="0"/>
        <v>34577</v>
      </c>
      <c r="J34" s="365">
        <f t="shared" si="0"/>
        <v>496327</v>
      </c>
      <c r="K34" s="365">
        <f t="shared" si="0"/>
        <v>5674</v>
      </c>
      <c r="L34" s="365">
        <f t="shared" si="0"/>
        <v>2670</v>
      </c>
    </row>
    <row r="35" spans="1:12" ht="18.75" customHeight="1" x14ac:dyDescent="0.25">
      <c r="A35" s="86"/>
      <c r="B35" s="86"/>
      <c r="C35" s="478"/>
      <c r="D35" s="478"/>
      <c r="E35" s="478"/>
      <c r="F35" s="478"/>
      <c r="G35" s="478"/>
      <c r="H35" s="478"/>
      <c r="I35" s="478"/>
      <c r="J35" s="478"/>
      <c r="K35" s="478"/>
      <c r="L35" s="478"/>
    </row>
    <row r="36" spans="1:12" ht="18.75" customHeight="1" x14ac:dyDescent="0.25">
      <c r="A36" s="86"/>
      <c r="B36" s="86"/>
      <c r="C36" s="478"/>
      <c r="D36" s="478"/>
      <c r="E36" s="478"/>
      <c r="F36" s="478"/>
      <c r="G36" s="478"/>
      <c r="H36" s="478"/>
      <c r="I36" s="478"/>
      <c r="J36" s="478"/>
      <c r="K36" s="478"/>
      <c r="L36" s="478"/>
    </row>
    <row r="37" spans="1:12" x14ac:dyDescent="0.2">
      <c r="A37" s="85"/>
      <c r="B37" s="85"/>
      <c r="C37" s="79"/>
      <c r="D37" s="79"/>
      <c r="E37" s="79"/>
      <c r="F37" s="79"/>
      <c r="G37" s="79"/>
      <c r="H37" s="79"/>
      <c r="I37" s="79"/>
      <c r="J37" s="79"/>
      <c r="K37" s="79"/>
      <c r="L37" s="79"/>
    </row>
    <row r="38" spans="1:12" x14ac:dyDescent="0.2">
      <c r="A38" s="79"/>
      <c r="B38" s="79"/>
      <c r="C38" s="79"/>
      <c r="D38" s="79"/>
      <c r="E38" s="79"/>
      <c r="F38" s="443"/>
      <c r="G38" s="79"/>
      <c r="H38" s="443"/>
      <c r="I38" s="79"/>
      <c r="J38" s="443"/>
      <c r="K38" s="79"/>
      <c r="L38" s="442"/>
    </row>
    <row r="39" spans="1:12" x14ac:dyDescent="0.2">
      <c r="A39" s="79"/>
      <c r="B39" s="79"/>
      <c r="C39" s="79"/>
      <c r="D39" s="79"/>
      <c r="E39" s="79"/>
      <c r="F39" s="79"/>
      <c r="G39" s="79"/>
      <c r="H39" s="79"/>
      <c r="I39" s="79"/>
      <c r="J39" s="79"/>
      <c r="K39" s="79"/>
      <c r="L39" s="79"/>
    </row>
    <row r="41" spans="1:12" x14ac:dyDescent="0.2">
      <c r="A41" s="1048"/>
      <c r="B41" s="1048"/>
      <c r="C41" s="1048"/>
      <c r="D41" s="1048"/>
      <c r="E41" s="1048"/>
      <c r="F41" s="1048"/>
      <c r="G41" s="1048"/>
      <c r="H41" s="1048"/>
      <c r="I41" s="1048"/>
      <c r="J41" s="1048"/>
      <c r="K41" s="1048"/>
      <c r="L41" s="1048"/>
    </row>
    <row r="42" spans="1:12" x14ac:dyDescent="0.2">
      <c r="A42" s="79"/>
      <c r="B42" s="79"/>
      <c r="C42" s="79"/>
      <c r="D42" s="79"/>
      <c r="E42" s="79"/>
      <c r="F42" s="79"/>
      <c r="G42" s="79"/>
      <c r="H42" s="79"/>
      <c r="I42" s="79"/>
      <c r="J42" s="79"/>
      <c r="K42" s="79"/>
      <c r="L42" s="79"/>
    </row>
    <row r="43" spans="1:12" ht="15.75" x14ac:dyDescent="0.25">
      <c r="A43" s="88" t="s">
        <v>11</v>
      </c>
      <c r="B43" s="88"/>
      <c r="C43" s="88"/>
      <c r="D43" s="88"/>
      <c r="E43" s="88"/>
      <c r="F43" s="88"/>
      <c r="G43" s="88"/>
      <c r="H43" s="88"/>
      <c r="I43" s="1043"/>
      <c r="J43" s="1043"/>
      <c r="K43" s="79"/>
      <c r="L43" s="79"/>
    </row>
    <row r="44" spans="1:12" ht="15.75" customHeight="1" x14ac:dyDescent="0.2">
      <c r="A44" s="1042" t="s">
        <v>13</v>
      </c>
      <c r="B44" s="1042"/>
      <c r="C44" s="1042"/>
      <c r="D44" s="1042"/>
      <c r="E44" s="1042"/>
      <c r="F44" s="1042"/>
      <c r="G44" s="1042"/>
      <c r="H44" s="1042"/>
      <c r="I44" s="1042"/>
      <c r="J44" s="1042"/>
      <c r="K44" s="79"/>
      <c r="L44" s="79"/>
    </row>
    <row r="45" spans="1:12" ht="15.6" customHeight="1" x14ac:dyDescent="0.2">
      <c r="A45" s="1042" t="s">
        <v>14</v>
      </c>
      <c r="B45" s="1042"/>
      <c r="C45" s="1042"/>
      <c r="D45" s="1042"/>
      <c r="E45" s="1042"/>
      <c r="F45" s="1042"/>
      <c r="G45" s="1042"/>
      <c r="H45" s="1042"/>
      <c r="I45" s="1042"/>
      <c r="J45" s="1042"/>
      <c r="K45" s="79"/>
      <c r="L45" s="79"/>
    </row>
    <row r="46" spans="1:12" x14ac:dyDescent="0.2">
      <c r="A46" s="79"/>
      <c r="B46" s="79"/>
      <c r="C46" s="79"/>
      <c r="D46" s="79"/>
      <c r="E46" s="79"/>
      <c r="F46" s="79"/>
      <c r="I46" s="31" t="s">
        <v>86</v>
      </c>
      <c r="J46" s="31"/>
      <c r="K46" s="31"/>
      <c r="L46" s="31"/>
    </row>
  </sheetData>
  <mergeCells count="19">
    <mergeCell ref="A45:J45"/>
    <mergeCell ref="B9:B10"/>
    <mergeCell ref="A9:A10"/>
    <mergeCell ref="C9:C10"/>
    <mergeCell ref="A2:H2"/>
    <mergeCell ref="A3:H3"/>
    <mergeCell ref="A41:H41"/>
    <mergeCell ref="I41:L41"/>
    <mergeCell ref="A7:B7"/>
    <mergeCell ref="A5:L5"/>
    <mergeCell ref="K1:L1"/>
    <mergeCell ref="A44:J44"/>
    <mergeCell ref="I43:J43"/>
    <mergeCell ref="G9:H9"/>
    <mergeCell ref="D9:D10"/>
    <mergeCell ref="E9:F9"/>
    <mergeCell ref="I9:J9"/>
    <mergeCell ref="K9:L9"/>
    <mergeCell ref="K8:L8"/>
  </mergeCells>
  <printOptions horizontalCentered="1"/>
  <pageMargins left="0.70866141732283472" right="0.70866141732283472" top="0.23622047244094491" bottom="0" header="0.31496062992125984" footer="0.31496062992125984"/>
  <pageSetup paperSize="9" scale="68" orientation="landscape" r:id="rId1"/>
  <colBreaks count="1" manualBreakCount="1">
    <brk id="12" max="37"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view="pageBreakPreview" topLeftCell="A20" zoomScaleSheetLayoutView="100" workbookViewId="0">
      <selection activeCell="C37" sqref="C37"/>
    </sheetView>
  </sheetViews>
  <sheetFormatPr defaultColWidth="8.85546875" defaultRowHeight="12.75" x14ac:dyDescent="0.2"/>
  <cols>
    <col min="1" max="1" width="8" style="79" customWidth="1"/>
    <col min="2" max="2" width="19.140625" style="79" customWidth="1"/>
    <col min="3" max="3" width="20.5703125" style="79" customWidth="1"/>
    <col min="4" max="4" width="22.28515625" style="79" customWidth="1"/>
    <col min="5" max="5" width="25.42578125" style="79" customWidth="1"/>
    <col min="6" max="6" width="27.42578125" style="79" customWidth="1"/>
    <col min="7" max="16384" width="8.85546875" style="79"/>
  </cols>
  <sheetData>
    <row r="1" spans="1:7" ht="12.75" customHeight="1" x14ac:dyDescent="0.2">
      <c r="D1" s="239"/>
      <c r="E1" s="239"/>
      <c r="F1" s="240" t="s">
        <v>103</v>
      </c>
    </row>
    <row r="2" spans="1:7" ht="15" customHeight="1" x14ac:dyDescent="0.25">
      <c r="B2" s="1047" t="s">
        <v>0</v>
      </c>
      <c r="C2" s="1047"/>
      <c r="D2" s="1047"/>
      <c r="E2" s="1047"/>
      <c r="F2" s="1047"/>
    </row>
    <row r="3" spans="1:7" ht="20.25" x14ac:dyDescent="0.3">
      <c r="B3" s="940" t="s">
        <v>709</v>
      </c>
      <c r="C3" s="940"/>
      <c r="D3" s="940"/>
      <c r="E3" s="940"/>
      <c r="F3" s="940"/>
    </row>
    <row r="4" spans="1:7" ht="11.25" customHeight="1" x14ac:dyDescent="0.2"/>
    <row r="5" spans="1:7" x14ac:dyDescent="0.2">
      <c r="A5" s="1051" t="s">
        <v>450</v>
      </c>
      <c r="B5" s="1051"/>
      <c r="C5" s="1051"/>
      <c r="D5" s="1051"/>
      <c r="E5" s="1051"/>
      <c r="F5" s="1051"/>
    </row>
    <row r="6" spans="1:7" ht="8.4499999999999993" customHeight="1" x14ac:dyDescent="0.25">
      <c r="A6" s="80"/>
      <c r="B6" s="80"/>
      <c r="C6" s="80"/>
      <c r="D6" s="80"/>
      <c r="E6" s="80"/>
      <c r="F6" s="80"/>
    </row>
    <row r="7" spans="1:7" ht="18" customHeight="1" x14ac:dyDescent="0.2">
      <c r="A7" s="858" t="s">
        <v>165</v>
      </c>
      <c r="B7" s="858"/>
    </row>
    <row r="8" spans="1:7" ht="18" hidden="1" customHeight="1" x14ac:dyDescent="0.25">
      <c r="A8" s="81" t="s">
        <v>1</v>
      </c>
    </row>
    <row r="9" spans="1:7" ht="30.6" customHeight="1" x14ac:dyDescent="0.2">
      <c r="A9" s="1045" t="s">
        <v>2</v>
      </c>
      <c r="B9" s="1045" t="s">
        <v>3</v>
      </c>
      <c r="C9" s="1052" t="s">
        <v>446</v>
      </c>
      <c r="D9" s="1053"/>
      <c r="E9" s="1054" t="s">
        <v>449</v>
      </c>
      <c r="F9" s="1054"/>
    </row>
    <row r="10" spans="1:7" s="89" customFormat="1" ht="25.5" x14ac:dyDescent="0.2">
      <c r="A10" s="1045"/>
      <c r="B10" s="1045"/>
      <c r="C10" s="83" t="s">
        <v>447</v>
      </c>
      <c r="D10" s="83" t="s">
        <v>448</v>
      </c>
      <c r="E10" s="83" t="s">
        <v>447</v>
      </c>
      <c r="F10" s="83" t="s">
        <v>448</v>
      </c>
      <c r="G10" s="108"/>
    </row>
    <row r="11" spans="1:7" s="149" customFormat="1" x14ac:dyDescent="0.2">
      <c r="A11" s="286">
        <v>1</v>
      </c>
      <c r="B11" s="286">
        <v>2</v>
      </c>
      <c r="C11" s="286">
        <v>3</v>
      </c>
      <c r="D11" s="286">
        <v>4</v>
      </c>
      <c r="E11" s="286">
        <v>5</v>
      </c>
      <c r="F11" s="286">
        <v>6</v>
      </c>
    </row>
    <row r="12" spans="1:7" ht="21.75" customHeight="1" x14ac:dyDescent="0.2">
      <c r="A12" s="543">
        <v>1</v>
      </c>
      <c r="B12" s="45" t="s">
        <v>893</v>
      </c>
      <c r="C12" s="301">
        <v>935</v>
      </c>
      <c r="D12" s="301">
        <v>935</v>
      </c>
      <c r="E12" s="309">
        <v>563</v>
      </c>
      <c r="F12" s="309">
        <v>563</v>
      </c>
    </row>
    <row r="13" spans="1:7" ht="21.75" customHeight="1" x14ac:dyDescent="0.2">
      <c r="A13" s="543">
        <v>2</v>
      </c>
      <c r="B13" s="45" t="s">
        <v>894</v>
      </c>
      <c r="C13" s="301">
        <v>264</v>
      </c>
      <c r="D13" s="301">
        <v>264</v>
      </c>
      <c r="E13" s="309">
        <v>196</v>
      </c>
      <c r="F13" s="309">
        <v>196</v>
      </c>
    </row>
    <row r="14" spans="1:7" ht="21.75" customHeight="1" x14ac:dyDescent="0.2">
      <c r="A14" s="543">
        <v>3</v>
      </c>
      <c r="B14" s="45" t="s">
        <v>895</v>
      </c>
      <c r="C14" s="302">
        <v>892</v>
      </c>
      <c r="D14" s="302">
        <v>892</v>
      </c>
      <c r="E14" s="309">
        <v>514</v>
      </c>
      <c r="F14" s="309">
        <v>514</v>
      </c>
    </row>
    <row r="15" spans="1:7" ht="21.75" customHeight="1" x14ac:dyDescent="0.2">
      <c r="A15" s="543">
        <v>4</v>
      </c>
      <c r="B15" s="45" t="s">
        <v>896</v>
      </c>
      <c r="C15" s="302">
        <v>899</v>
      </c>
      <c r="D15" s="302">
        <v>899</v>
      </c>
      <c r="E15" s="302">
        <v>597</v>
      </c>
      <c r="F15" s="302">
        <v>597</v>
      </c>
    </row>
    <row r="16" spans="1:7" ht="21.75" customHeight="1" x14ac:dyDescent="0.2">
      <c r="A16" s="543">
        <v>5</v>
      </c>
      <c r="B16" s="45" t="s">
        <v>897</v>
      </c>
      <c r="C16" s="301">
        <v>688</v>
      </c>
      <c r="D16" s="301">
        <v>688</v>
      </c>
      <c r="E16" s="309">
        <v>429</v>
      </c>
      <c r="F16" s="309">
        <v>429</v>
      </c>
    </row>
    <row r="17" spans="1:6" ht="21.75" customHeight="1" x14ac:dyDescent="0.2">
      <c r="A17" s="543">
        <v>6</v>
      </c>
      <c r="B17" s="45" t="s">
        <v>898</v>
      </c>
      <c r="C17" s="301">
        <v>643</v>
      </c>
      <c r="D17" s="301">
        <v>643</v>
      </c>
      <c r="E17" s="301">
        <v>572</v>
      </c>
      <c r="F17" s="301">
        <v>572</v>
      </c>
    </row>
    <row r="18" spans="1:6" ht="21.75" customHeight="1" x14ac:dyDescent="0.2">
      <c r="A18" s="543">
        <v>7</v>
      </c>
      <c r="B18" s="45" t="s">
        <v>899</v>
      </c>
      <c r="C18" s="301">
        <f>509+17</f>
        <v>526</v>
      </c>
      <c r="D18" s="301">
        <f>509+17</f>
        <v>526</v>
      </c>
      <c r="E18" s="309">
        <f>322+11</f>
        <v>333</v>
      </c>
      <c r="F18" s="309">
        <f>322+11</f>
        <v>333</v>
      </c>
    </row>
    <row r="19" spans="1:6" ht="21.75" customHeight="1" x14ac:dyDescent="0.2">
      <c r="A19" s="543">
        <v>8</v>
      </c>
      <c r="B19" s="45" t="s">
        <v>900</v>
      </c>
      <c r="C19" s="301">
        <v>457</v>
      </c>
      <c r="D19" s="301">
        <v>457</v>
      </c>
      <c r="E19" s="309">
        <v>327</v>
      </c>
      <c r="F19" s="309">
        <v>327</v>
      </c>
    </row>
    <row r="20" spans="1:6" ht="21.75" customHeight="1" x14ac:dyDescent="0.2">
      <c r="A20" s="543">
        <v>9</v>
      </c>
      <c r="B20" s="45" t="s">
        <v>901</v>
      </c>
      <c r="C20" s="301">
        <v>1004</v>
      </c>
      <c r="D20" s="301">
        <v>1004</v>
      </c>
      <c r="E20" s="309">
        <v>686</v>
      </c>
      <c r="F20" s="309">
        <v>686</v>
      </c>
    </row>
    <row r="21" spans="1:6" ht="21.75" customHeight="1" x14ac:dyDescent="0.2">
      <c r="A21" s="543">
        <v>10</v>
      </c>
      <c r="B21" s="45" t="s">
        <v>902</v>
      </c>
      <c r="C21" s="301">
        <v>925</v>
      </c>
      <c r="D21" s="301">
        <v>925</v>
      </c>
      <c r="E21" s="309">
        <v>547</v>
      </c>
      <c r="F21" s="309">
        <v>547</v>
      </c>
    </row>
    <row r="22" spans="1:6" ht="21.75" customHeight="1" x14ac:dyDescent="0.2">
      <c r="A22" s="543">
        <v>1</v>
      </c>
      <c r="B22" s="45" t="s">
        <v>938</v>
      </c>
      <c r="C22" s="500">
        <v>203</v>
      </c>
      <c r="D22" s="500">
        <v>203</v>
      </c>
      <c r="E22" s="354">
        <v>286</v>
      </c>
      <c r="F22" s="354">
        <v>286</v>
      </c>
    </row>
    <row r="23" spans="1:6" ht="21.75" customHeight="1" x14ac:dyDescent="0.2">
      <c r="A23" s="543">
        <v>2</v>
      </c>
      <c r="B23" s="45" t="s">
        <v>939</v>
      </c>
      <c r="C23" s="501">
        <v>347</v>
      </c>
      <c r="D23" s="501">
        <v>347</v>
      </c>
      <c r="E23" s="354">
        <v>196</v>
      </c>
      <c r="F23" s="354">
        <v>196</v>
      </c>
    </row>
    <row r="24" spans="1:6" ht="21.75" customHeight="1" x14ac:dyDescent="0.2">
      <c r="A24" s="543">
        <v>3</v>
      </c>
      <c r="B24" s="45" t="s">
        <v>940</v>
      </c>
      <c r="C24" s="501">
        <v>709</v>
      </c>
      <c r="D24" s="501">
        <v>709</v>
      </c>
      <c r="E24" s="354">
        <v>518</v>
      </c>
      <c r="F24" s="354">
        <v>518</v>
      </c>
    </row>
    <row r="25" spans="1:6" ht="21.75" customHeight="1" x14ac:dyDescent="0.2">
      <c r="A25" s="543">
        <v>4</v>
      </c>
      <c r="B25" s="45" t="s">
        <v>941</v>
      </c>
      <c r="C25" s="500">
        <v>650</v>
      </c>
      <c r="D25" s="500">
        <v>650</v>
      </c>
      <c r="E25" s="354">
        <v>790</v>
      </c>
      <c r="F25" s="354">
        <v>790</v>
      </c>
    </row>
    <row r="26" spans="1:6" ht="21.75" customHeight="1" x14ac:dyDescent="0.2">
      <c r="A26" s="543">
        <v>5</v>
      </c>
      <c r="B26" s="45" t="s">
        <v>942</v>
      </c>
      <c r="C26" s="501">
        <v>377</v>
      </c>
      <c r="D26" s="501">
        <v>377</v>
      </c>
      <c r="E26" s="354">
        <v>404</v>
      </c>
      <c r="F26" s="354">
        <v>404</v>
      </c>
    </row>
    <row r="27" spans="1:6" ht="21.75" customHeight="1" x14ac:dyDescent="0.2">
      <c r="A27" s="543">
        <v>6</v>
      </c>
      <c r="B27" s="45" t="s">
        <v>943</v>
      </c>
      <c r="C27" s="501">
        <v>497</v>
      </c>
      <c r="D27" s="501">
        <v>497</v>
      </c>
      <c r="E27" s="354">
        <v>314</v>
      </c>
      <c r="F27" s="354">
        <v>314</v>
      </c>
    </row>
    <row r="28" spans="1:6" ht="21.75" customHeight="1" x14ac:dyDescent="0.2">
      <c r="A28" s="543">
        <v>7</v>
      </c>
      <c r="B28" s="45" t="s">
        <v>944</v>
      </c>
      <c r="C28" s="501">
        <v>335</v>
      </c>
      <c r="D28" s="501">
        <v>335</v>
      </c>
      <c r="E28" s="354">
        <v>183</v>
      </c>
      <c r="F28" s="354">
        <v>183</v>
      </c>
    </row>
    <row r="29" spans="1:6" ht="21.75" customHeight="1" x14ac:dyDescent="0.2">
      <c r="A29" s="543">
        <v>8</v>
      </c>
      <c r="B29" s="45" t="s">
        <v>945</v>
      </c>
      <c r="C29" s="501">
        <v>1128</v>
      </c>
      <c r="D29" s="501">
        <v>1128</v>
      </c>
      <c r="E29" s="354">
        <v>741</v>
      </c>
      <c r="F29" s="354">
        <v>741</v>
      </c>
    </row>
    <row r="30" spans="1:6" ht="21.75" customHeight="1" x14ac:dyDescent="0.2">
      <c r="A30" s="543">
        <v>9</v>
      </c>
      <c r="B30" s="45" t="s">
        <v>946</v>
      </c>
      <c r="C30" s="501">
        <v>434</v>
      </c>
      <c r="D30" s="501">
        <v>434</v>
      </c>
      <c r="E30" s="354">
        <v>332</v>
      </c>
      <c r="F30" s="354">
        <v>332</v>
      </c>
    </row>
    <row r="31" spans="1:6" ht="21.75" customHeight="1" x14ac:dyDescent="0.2">
      <c r="A31" s="543">
        <v>10</v>
      </c>
      <c r="B31" s="45" t="s">
        <v>947</v>
      </c>
      <c r="C31" s="302">
        <v>995</v>
      </c>
      <c r="D31" s="302">
        <v>995</v>
      </c>
      <c r="E31" s="354">
        <v>791</v>
      </c>
      <c r="F31" s="354">
        <v>791</v>
      </c>
    </row>
    <row r="32" spans="1:6" ht="21.75" customHeight="1" x14ac:dyDescent="0.2">
      <c r="A32" s="543">
        <v>11</v>
      </c>
      <c r="B32" s="45" t="s">
        <v>948</v>
      </c>
      <c r="C32" s="501">
        <v>215</v>
      </c>
      <c r="D32" s="501">
        <v>215</v>
      </c>
      <c r="E32" s="354">
        <v>158</v>
      </c>
      <c r="F32" s="354">
        <v>158</v>
      </c>
    </row>
    <row r="33" spans="1:7" ht="21.75" customHeight="1" x14ac:dyDescent="0.2">
      <c r="A33" s="543">
        <v>12</v>
      </c>
      <c r="B33" s="45" t="s">
        <v>949</v>
      </c>
      <c r="C33" s="501">
        <v>217</v>
      </c>
      <c r="D33" s="501">
        <v>217</v>
      </c>
      <c r="E33" s="354">
        <v>304</v>
      </c>
      <c r="F33" s="354">
        <v>304</v>
      </c>
    </row>
    <row r="34" spans="1:7" ht="21.75" customHeight="1" x14ac:dyDescent="0.25">
      <c r="A34" s="82"/>
      <c r="B34" s="547" t="s">
        <v>950</v>
      </c>
      <c r="C34" s="365">
        <f>SUM(C12:C33)</f>
        <v>13340</v>
      </c>
      <c r="D34" s="365">
        <f t="shared" ref="D34:F34" si="0">SUM(D12:D33)</f>
        <v>13340</v>
      </c>
      <c r="E34" s="365">
        <f t="shared" si="0"/>
        <v>9781</v>
      </c>
      <c r="F34" s="365">
        <f t="shared" si="0"/>
        <v>9781</v>
      </c>
      <c r="G34" s="79">
        <f>C34+E34</f>
        <v>23121</v>
      </c>
    </row>
    <row r="35" spans="1:7" ht="21.75" customHeight="1" x14ac:dyDescent="0.25">
      <c r="A35" s="86"/>
      <c r="B35" s="87"/>
      <c r="C35" s="478"/>
      <c r="D35" s="478"/>
      <c r="E35" s="478"/>
      <c r="F35" s="478"/>
    </row>
    <row r="36" spans="1:7" x14ac:dyDescent="0.2">
      <c r="A36" s="86"/>
      <c r="B36" s="87"/>
      <c r="C36" s="87"/>
      <c r="D36" s="87"/>
      <c r="E36" s="87"/>
      <c r="F36" s="87"/>
    </row>
    <row r="38" spans="1:7" ht="15.75" customHeight="1" x14ac:dyDescent="0.25">
      <c r="A38" s="88" t="s">
        <v>11</v>
      </c>
      <c r="B38" s="88"/>
      <c r="C38" s="88"/>
      <c r="D38" s="88"/>
      <c r="E38" s="88"/>
      <c r="F38" s="88"/>
    </row>
    <row r="39" spans="1:7" ht="15.6" customHeight="1" x14ac:dyDescent="0.2">
      <c r="A39" s="1042" t="s">
        <v>13</v>
      </c>
      <c r="B39" s="1042"/>
      <c r="C39" s="1042"/>
      <c r="D39" s="1042"/>
      <c r="E39" s="1042"/>
      <c r="F39" s="1042"/>
    </row>
    <row r="40" spans="1:7" ht="15.75" x14ac:dyDescent="0.2">
      <c r="A40" s="1042" t="s">
        <v>14</v>
      </c>
      <c r="B40" s="1042"/>
      <c r="C40" s="1042"/>
      <c r="D40" s="1042"/>
      <c r="E40" s="1042"/>
      <c r="F40" s="1042"/>
    </row>
    <row r="42" spans="1:7" x14ac:dyDescent="0.2">
      <c r="A42" s="1050"/>
      <c r="B42" s="1050"/>
      <c r="C42" s="1050"/>
      <c r="D42" s="1050"/>
      <c r="E42" s="1050"/>
      <c r="F42" s="1050"/>
    </row>
  </sheetData>
  <mergeCells count="11">
    <mergeCell ref="A40:F40"/>
    <mergeCell ref="A42:F42"/>
    <mergeCell ref="A39:F39"/>
    <mergeCell ref="B3:F3"/>
    <mergeCell ref="B2:F2"/>
    <mergeCell ref="A5:F5"/>
    <mergeCell ref="C9:D9"/>
    <mergeCell ref="E9:F9"/>
    <mergeCell ref="A9:A10"/>
    <mergeCell ref="B9:B10"/>
    <mergeCell ref="A7:B7"/>
  </mergeCells>
  <phoneticPr fontId="0" type="noConversion"/>
  <printOptions horizontalCentered="1"/>
  <pageMargins left="0.70866141732283472" right="0.70866141732283472" top="0.23622047244094491" bottom="0" header="0.31496062992125984" footer="0.31496062992125984"/>
  <pageSetup paperSize="9" scale="75"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view="pageBreakPreview" topLeftCell="A9" zoomScaleNormal="85" zoomScaleSheetLayoutView="100" workbookViewId="0">
      <selection activeCell="G24" sqref="F24:G24"/>
    </sheetView>
  </sheetViews>
  <sheetFormatPr defaultRowHeight="12.75" x14ac:dyDescent="0.2"/>
  <cols>
    <col min="2" max="2" width="13.140625" customWidth="1"/>
    <col min="3" max="3" width="16.42578125" customWidth="1"/>
    <col min="4" max="4" width="10.85546875" customWidth="1"/>
    <col min="5" max="5" width="13.7109375" customWidth="1"/>
    <col min="6" max="6" width="14.28515625" customWidth="1"/>
    <col min="7" max="7" width="11.42578125" customWidth="1"/>
    <col min="8" max="8" width="12.28515625" customWidth="1"/>
    <col min="9" max="9" width="16.28515625" customWidth="1"/>
    <col min="10" max="10" width="19.28515625" customWidth="1"/>
  </cols>
  <sheetData>
    <row r="1" spans="1:13" ht="15" x14ac:dyDescent="0.2">
      <c r="A1" s="79"/>
      <c r="B1" s="79"/>
      <c r="C1" s="79"/>
      <c r="D1" s="944"/>
      <c r="E1" s="944"/>
      <c r="F1" s="36"/>
      <c r="G1" s="944" t="s">
        <v>452</v>
      </c>
      <c r="H1" s="944"/>
      <c r="I1" s="944"/>
      <c r="J1" s="944"/>
      <c r="K1" s="90"/>
      <c r="L1" s="79"/>
      <c r="M1" s="79"/>
    </row>
    <row r="2" spans="1:13" ht="15.75" x14ac:dyDescent="0.25">
      <c r="A2" s="1047" t="s">
        <v>0</v>
      </c>
      <c r="B2" s="1047"/>
      <c r="C2" s="1047"/>
      <c r="D2" s="1047"/>
      <c r="E2" s="1047"/>
      <c r="F2" s="1047"/>
      <c r="G2" s="1047"/>
      <c r="H2" s="1047"/>
      <c r="I2" s="1047"/>
      <c r="J2" s="1047"/>
      <c r="K2" s="79"/>
      <c r="L2" s="79"/>
      <c r="M2" s="79"/>
    </row>
    <row r="3" spans="1:13" ht="18" x14ac:dyDescent="0.25">
      <c r="A3" s="116"/>
      <c r="B3" s="116"/>
      <c r="C3" s="1060" t="s">
        <v>709</v>
      </c>
      <c r="D3" s="1060"/>
      <c r="E3" s="1060"/>
      <c r="F3" s="1060"/>
      <c r="G3" s="1060"/>
      <c r="H3" s="1060"/>
      <c r="I3" s="1060"/>
      <c r="J3" s="116"/>
      <c r="K3" s="79"/>
      <c r="L3" s="79"/>
      <c r="M3" s="79"/>
    </row>
    <row r="4" spans="1:13" ht="15.75" x14ac:dyDescent="0.25">
      <c r="A4" s="1049" t="s">
        <v>451</v>
      </c>
      <c r="B4" s="1049"/>
      <c r="C4" s="1049"/>
      <c r="D4" s="1049"/>
      <c r="E4" s="1049"/>
      <c r="F4" s="1049"/>
      <c r="G4" s="1049"/>
      <c r="H4" s="1049"/>
      <c r="I4" s="1049"/>
      <c r="J4" s="1049"/>
      <c r="K4" s="79"/>
      <c r="L4" s="79"/>
      <c r="M4" s="79"/>
    </row>
    <row r="5" spans="1:13" ht="15.75" x14ac:dyDescent="0.25">
      <c r="A5" s="858" t="s">
        <v>165</v>
      </c>
      <c r="B5" s="858"/>
      <c r="C5" s="80"/>
      <c r="D5" s="80"/>
      <c r="E5" s="80"/>
      <c r="F5" s="80"/>
      <c r="G5" s="80"/>
      <c r="H5" s="80"/>
      <c r="I5" s="80"/>
      <c r="J5" s="80"/>
      <c r="K5" s="79"/>
      <c r="L5" s="79"/>
      <c r="M5" s="79"/>
    </row>
    <row r="6" spans="1:13" x14ac:dyDescent="0.2">
      <c r="A6" s="79"/>
      <c r="B6" s="79"/>
      <c r="C6" s="79"/>
      <c r="D6" s="79"/>
      <c r="E6" s="79"/>
      <c r="F6" s="79"/>
      <c r="G6" s="79"/>
      <c r="H6" s="79"/>
      <c r="I6" s="79"/>
      <c r="J6" s="79"/>
      <c r="K6" s="79"/>
      <c r="L6" s="79"/>
      <c r="M6" s="79"/>
    </row>
    <row r="7" spans="1:13" ht="18" x14ac:dyDescent="0.25">
      <c r="A7" s="81"/>
      <c r="B7" s="79"/>
      <c r="C7" s="79"/>
      <c r="D7" s="79"/>
      <c r="E7" s="79"/>
      <c r="F7" s="79"/>
      <c r="G7" s="79"/>
      <c r="H7" s="79"/>
      <c r="I7" s="79"/>
      <c r="J7" s="79"/>
      <c r="K7" s="79"/>
      <c r="L7" s="79"/>
      <c r="M7" s="79"/>
    </row>
    <row r="8" spans="1:13" ht="21.75" customHeight="1" x14ac:dyDescent="0.2">
      <c r="A8" s="1055" t="s">
        <v>2</v>
      </c>
      <c r="B8" s="1055" t="s">
        <v>3</v>
      </c>
      <c r="C8" s="1057" t="s">
        <v>142</v>
      </c>
      <c r="D8" s="1058"/>
      <c r="E8" s="1058"/>
      <c r="F8" s="1058"/>
      <c r="G8" s="1058"/>
      <c r="H8" s="1058"/>
      <c r="I8" s="1058"/>
      <c r="J8" s="1059"/>
      <c r="K8" s="79"/>
      <c r="L8" s="79"/>
      <c r="M8" s="79"/>
    </row>
    <row r="9" spans="1:13" ht="39.75" customHeight="1" x14ac:dyDescent="0.2">
      <c r="A9" s="1056"/>
      <c r="B9" s="1056"/>
      <c r="C9" s="83" t="s">
        <v>201</v>
      </c>
      <c r="D9" s="83" t="s">
        <v>122</v>
      </c>
      <c r="E9" s="83" t="s">
        <v>391</v>
      </c>
      <c r="F9" s="122" t="s">
        <v>170</v>
      </c>
      <c r="G9" s="122" t="s">
        <v>123</v>
      </c>
      <c r="H9" s="140" t="s">
        <v>200</v>
      </c>
      <c r="I9" s="140" t="s">
        <v>875</v>
      </c>
      <c r="J9" s="84" t="s">
        <v>18</v>
      </c>
      <c r="K9" s="89"/>
      <c r="L9" s="89"/>
      <c r="M9" s="89"/>
    </row>
    <row r="10" spans="1:13" s="14" customFormat="1" x14ac:dyDescent="0.2">
      <c r="A10" s="287">
        <v>1</v>
      </c>
      <c r="B10" s="287">
        <v>2</v>
      </c>
      <c r="C10" s="287">
        <v>3</v>
      </c>
      <c r="D10" s="287">
        <v>4</v>
      </c>
      <c r="E10" s="287">
        <v>5</v>
      </c>
      <c r="F10" s="287">
        <v>6</v>
      </c>
      <c r="G10" s="287">
        <v>7</v>
      </c>
      <c r="H10" s="288">
        <v>8</v>
      </c>
      <c r="I10" s="288">
        <v>9</v>
      </c>
      <c r="J10" s="289">
        <v>10</v>
      </c>
      <c r="K10" s="89"/>
      <c r="L10" s="89"/>
      <c r="M10" s="89"/>
    </row>
    <row r="11" spans="1:13" ht="17.25" customHeight="1" x14ac:dyDescent="0.2">
      <c r="A11" s="543">
        <v>1</v>
      </c>
      <c r="B11" s="45" t="s">
        <v>893</v>
      </c>
      <c r="C11" s="378">
        <v>1498</v>
      </c>
      <c r="D11" s="354">
        <v>0</v>
      </c>
      <c r="E11" s="9"/>
      <c r="F11" s="354">
        <v>0</v>
      </c>
      <c r="G11" s="354">
        <v>0</v>
      </c>
      <c r="H11" s="354">
        <v>0</v>
      </c>
      <c r="I11" s="354">
        <v>0</v>
      </c>
      <c r="J11" s="396">
        <f t="shared" ref="J11:J20" si="0">SUM(C11:I11)</f>
        <v>1498</v>
      </c>
      <c r="K11" s="79"/>
      <c r="L11" s="79"/>
      <c r="M11" s="79"/>
    </row>
    <row r="12" spans="1:13" ht="17.25" customHeight="1" x14ac:dyDescent="0.2">
      <c r="A12" s="543">
        <v>2</v>
      </c>
      <c r="B12" s="45" t="s">
        <v>894</v>
      </c>
      <c r="C12" s="378">
        <v>460</v>
      </c>
      <c r="D12" s="354">
        <v>0</v>
      </c>
      <c r="E12" s="9"/>
      <c r="F12" s="354">
        <v>0</v>
      </c>
      <c r="G12" s="354">
        <v>0</v>
      </c>
      <c r="H12" s="354">
        <v>0</v>
      </c>
      <c r="I12" s="354">
        <v>0</v>
      </c>
      <c r="J12" s="396">
        <f t="shared" si="0"/>
        <v>460</v>
      </c>
      <c r="K12" s="79"/>
      <c r="L12" s="79"/>
      <c r="M12" s="79"/>
    </row>
    <row r="13" spans="1:13" ht="17.25" customHeight="1" x14ac:dyDescent="0.2">
      <c r="A13" s="543">
        <v>3</v>
      </c>
      <c r="B13" s="45" t="s">
        <v>895</v>
      </c>
      <c r="C13" s="378">
        <v>1406</v>
      </c>
      <c r="D13" s="354">
        <v>0</v>
      </c>
      <c r="E13" s="9"/>
      <c r="F13" s="354">
        <v>0</v>
      </c>
      <c r="G13" s="354">
        <v>0</v>
      </c>
      <c r="H13" s="354">
        <v>0</v>
      </c>
      <c r="I13" s="354">
        <v>0</v>
      </c>
      <c r="J13" s="396">
        <f t="shared" si="0"/>
        <v>1406</v>
      </c>
      <c r="K13" s="79"/>
      <c r="L13" s="79"/>
      <c r="M13" s="79"/>
    </row>
    <row r="14" spans="1:13" ht="17.25" customHeight="1" x14ac:dyDescent="0.2">
      <c r="A14" s="543">
        <v>4</v>
      </c>
      <c r="B14" s="45" t="s">
        <v>896</v>
      </c>
      <c r="C14" s="378">
        <v>1496</v>
      </c>
      <c r="D14" s="354">
        <v>0</v>
      </c>
      <c r="E14" s="9"/>
      <c r="F14" s="354">
        <v>0</v>
      </c>
      <c r="G14" s="354">
        <v>0</v>
      </c>
      <c r="H14" s="354">
        <v>0</v>
      </c>
      <c r="I14" s="354">
        <v>0</v>
      </c>
      <c r="J14" s="396">
        <f t="shared" si="0"/>
        <v>1496</v>
      </c>
      <c r="K14" s="79"/>
      <c r="L14" s="79"/>
      <c r="M14" s="79"/>
    </row>
    <row r="15" spans="1:13" ht="17.25" customHeight="1" x14ac:dyDescent="0.2">
      <c r="A15" s="543">
        <v>5</v>
      </c>
      <c r="B15" s="45" t="s">
        <v>897</v>
      </c>
      <c r="C15" s="378">
        <v>1117</v>
      </c>
      <c r="D15" s="354">
        <v>0</v>
      </c>
      <c r="E15" s="9"/>
      <c r="F15" s="354">
        <v>0</v>
      </c>
      <c r="G15" s="354">
        <v>0</v>
      </c>
      <c r="H15" s="354">
        <v>0</v>
      </c>
      <c r="I15" s="354">
        <v>0</v>
      </c>
      <c r="J15" s="396">
        <f t="shared" si="0"/>
        <v>1117</v>
      </c>
      <c r="K15" s="79"/>
      <c r="L15" s="79"/>
      <c r="M15" s="79"/>
    </row>
    <row r="16" spans="1:13" ht="17.25" customHeight="1" x14ac:dyDescent="0.2">
      <c r="A16" s="543">
        <v>6</v>
      </c>
      <c r="B16" s="45" t="s">
        <v>898</v>
      </c>
      <c r="C16" s="378">
        <v>1215</v>
      </c>
      <c r="D16" s="354">
        <v>0</v>
      </c>
      <c r="E16" s="9"/>
      <c r="F16" s="354">
        <v>0</v>
      </c>
      <c r="G16" s="354">
        <v>0</v>
      </c>
      <c r="H16" s="354">
        <v>0</v>
      </c>
      <c r="I16" s="354">
        <v>0</v>
      </c>
      <c r="J16" s="396">
        <f t="shared" si="0"/>
        <v>1215</v>
      </c>
      <c r="K16" s="79"/>
      <c r="L16" s="79"/>
      <c r="M16" s="79"/>
    </row>
    <row r="17" spans="1:13" ht="17.25" customHeight="1" x14ac:dyDescent="0.2">
      <c r="A17" s="543">
        <v>7</v>
      </c>
      <c r="B17" s="45" t="s">
        <v>899</v>
      </c>
      <c r="C17" s="378">
        <v>859</v>
      </c>
      <c r="D17" s="354">
        <v>0</v>
      </c>
      <c r="E17" s="9"/>
      <c r="F17" s="354">
        <v>0</v>
      </c>
      <c r="G17" s="354">
        <v>0</v>
      </c>
      <c r="H17" s="354">
        <v>0</v>
      </c>
      <c r="I17" s="354">
        <v>0</v>
      </c>
      <c r="J17" s="396">
        <f t="shared" si="0"/>
        <v>859</v>
      </c>
      <c r="K17" s="79"/>
      <c r="L17" s="79"/>
      <c r="M17" s="79"/>
    </row>
    <row r="18" spans="1:13" ht="17.25" customHeight="1" x14ac:dyDescent="0.2">
      <c r="A18" s="543">
        <v>8</v>
      </c>
      <c r="B18" s="45" t="s">
        <v>900</v>
      </c>
      <c r="C18" s="378">
        <v>784</v>
      </c>
      <c r="D18" s="354">
        <v>0</v>
      </c>
      <c r="E18" s="9"/>
      <c r="F18" s="354">
        <v>0</v>
      </c>
      <c r="G18" s="354">
        <v>0</v>
      </c>
      <c r="H18" s="354">
        <v>0</v>
      </c>
      <c r="I18" s="354">
        <v>0</v>
      </c>
      <c r="J18" s="396">
        <f t="shared" si="0"/>
        <v>784</v>
      </c>
      <c r="K18" s="79"/>
      <c r="L18" s="79"/>
      <c r="M18" s="79"/>
    </row>
    <row r="19" spans="1:13" ht="17.25" customHeight="1" x14ac:dyDescent="0.2">
      <c r="A19" s="543">
        <v>9</v>
      </c>
      <c r="B19" s="45" t="s">
        <v>901</v>
      </c>
      <c r="C19" s="378">
        <v>1690</v>
      </c>
      <c r="D19" s="354">
        <v>0</v>
      </c>
      <c r="E19" s="9"/>
      <c r="F19" s="354">
        <v>0</v>
      </c>
      <c r="G19" s="354">
        <v>0</v>
      </c>
      <c r="H19" s="354">
        <v>0</v>
      </c>
      <c r="I19" s="354">
        <v>0</v>
      </c>
      <c r="J19" s="396">
        <f t="shared" si="0"/>
        <v>1690</v>
      </c>
      <c r="K19" s="79"/>
      <c r="L19" s="79"/>
      <c r="M19" s="79"/>
    </row>
    <row r="20" spans="1:13" ht="17.25" customHeight="1" x14ac:dyDescent="0.2">
      <c r="A20" s="543">
        <v>10</v>
      </c>
      <c r="B20" s="45" t="s">
        <v>902</v>
      </c>
      <c r="C20" s="378">
        <v>1472</v>
      </c>
      <c r="D20" s="354">
        <v>0</v>
      </c>
      <c r="E20" s="9"/>
      <c r="F20" s="354">
        <v>0</v>
      </c>
      <c r="G20" s="354">
        <v>0</v>
      </c>
      <c r="H20" s="354">
        <v>0</v>
      </c>
      <c r="I20" s="354">
        <v>0</v>
      </c>
      <c r="J20" s="396">
        <f t="shared" si="0"/>
        <v>1472</v>
      </c>
      <c r="K20" s="79"/>
      <c r="L20" s="79"/>
      <c r="M20" s="79"/>
    </row>
    <row r="21" spans="1:13" ht="17.25" customHeight="1" x14ac:dyDescent="0.2">
      <c r="A21" s="663">
        <v>11</v>
      </c>
      <c r="B21" s="45" t="s">
        <v>938</v>
      </c>
      <c r="C21" s="354">
        <v>489</v>
      </c>
      <c r="D21" s="354">
        <v>0</v>
      </c>
      <c r="E21" s="9"/>
      <c r="F21" s="354">
        <v>0</v>
      </c>
      <c r="G21" s="354">
        <v>0</v>
      </c>
      <c r="H21" s="354">
        <v>0</v>
      </c>
      <c r="I21" s="354">
        <v>0</v>
      </c>
      <c r="J21" s="354">
        <f t="shared" ref="J21:J32" si="1">SUM(C21:I21)</f>
        <v>489</v>
      </c>
      <c r="L21" s="79"/>
      <c r="M21" s="79"/>
    </row>
    <row r="22" spans="1:13" ht="17.25" customHeight="1" x14ac:dyDescent="0.2">
      <c r="A22" s="663">
        <v>12</v>
      </c>
      <c r="B22" s="45" t="s">
        <v>939</v>
      </c>
      <c r="C22" s="354">
        <v>543</v>
      </c>
      <c r="D22" s="354">
        <v>0</v>
      </c>
      <c r="E22" s="9"/>
      <c r="F22" s="354">
        <v>0</v>
      </c>
      <c r="G22" s="354">
        <v>0</v>
      </c>
      <c r="H22" s="354">
        <v>0</v>
      </c>
      <c r="I22" s="354">
        <v>0</v>
      </c>
      <c r="J22" s="354">
        <f t="shared" si="1"/>
        <v>543</v>
      </c>
      <c r="L22" s="79"/>
      <c r="M22" s="79"/>
    </row>
    <row r="23" spans="1:13" ht="17.25" customHeight="1" x14ac:dyDescent="0.2">
      <c r="A23" s="663">
        <v>13</v>
      </c>
      <c r="B23" s="45" t="s">
        <v>940</v>
      </c>
      <c r="C23" s="354">
        <v>1227</v>
      </c>
      <c r="D23" s="354">
        <v>0</v>
      </c>
      <c r="E23" s="9"/>
      <c r="F23" s="354">
        <v>0</v>
      </c>
      <c r="G23" s="354">
        <v>0</v>
      </c>
      <c r="H23" s="354">
        <v>0</v>
      </c>
      <c r="I23" s="354">
        <v>0</v>
      </c>
      <c r="J23" s="354">
        <f t="shared" si="1"/>
        <v>1227</v>
      </c>
      <c r="L23" s="79"/>
      <c r="M23" s="79"/>
    </row>
    <row r="24" spans="1:13" ht="17.25" customHeight="1" x14ac:dyDescent="0.2">
      <c r="A24" s="663">
        <v>14</v>
      </c>
      <c r="B24" s="45" t="s">
        <v>941</v>
      </c>
      <c r="C24" s="354">
        <v>1440</v>
      </c>
      <c r="D24" s="354">
        <v>0</v>
      </c>
      <c r="E24" s="9"/>
      <c r="F24" s="354">
        <v>0</v>
      </c>
      <c r="G24" s="354">
        <v>0</v>
      </c>
      <c r="H24" s="354">
        <v>0</v>
      </c>
      <c r="I24" s="354">
        <v>0</v>
      </c>
      <c r="J24" s="354">
        <f t="shared" si="1"/>
        <v>1440</v>
      </c>
      <c r="L24" s="79"/>
      <c r="M24" s="79"/>
    </row>
    <row r="25" spans="1:13" ht="17.25" customHeight="1" x14ac:dyDescent="0.2">
      <c r="A25" s="663">
        <v>15</v>
      </c>
      <c r="B25" s="45" t="s">
        <v>942</v>
      </c>
      <c r="C25" s="354">
        <v>781</v>
      </c>
      <c r="D25" s="354">
        <v>0</v>
      </c>
      <c r="E25" s="9"/>
      <c r="F25" s="354">
        <v>0</v>
      </c>
      <c r="G25" s="354">
        <v>0</v>
      </c>
      <c r="H25" s="354">
        <v>0</v>
      </c>
      <c r="I25" s="354">
        <v>0</v>
      </c>
      <c r="J25" s="354">
        <f t="shared" si="1"/>
        <v>781</v>
      </c>
      <c r="L25" s="79"/>
      <c r="M25" s="79"/>
    </row>
    <row r="26" spans="1:13" ht="17.25" customHeight="1" x14ac:dyDescent="0.2">
      <c r="A26" s="663">
        <v>16</v>
      </c>
      <c r="B26" s="45" t="s">
        <v>943</v>
      </c>
      <c r="C26" s="354">
        <v>811</v>
      </c>
      <c r="D26" s="354">
        <v>0</v>
      </c>
      <c r="E26" s="9"/>
      <c r="F26" s="354">
        <v>0</v>
      </c>
      <c r="G26" s="354">
        <v>0</v>
      </c>
      <c r="H26" s="354">
        <v>0</v>
      </c>
      <c r="I26" s="354">
        <v>0</v>
      </c>
      <c r="J26" s="354">
        <f t="shared" si="1"/>
        <v>811</v>
      </c>
      <c r="L26" s="79"/>
      <c r="M26" s="79"/>
    </row>
    <row r="27" spans="1:13" ht="17.25" customHeight="1" x14ac:dyDescent="0.2">
      <c r="A27" s="663">
        <v>17</v>
      </c>
      <c r="B27" s="45" t="s">
        <v>944</v>
      </c>
      <c r="C27" s="354">
        <v>518</v>
      </c>
      <c r="D27" s="354">
        <v>0</v>
      </c>
      <c r="E27" s="9"/>
      <c r="F27" s="354">
        <v>0</v>
      </c>
      <c r="G27" s="354">
        <v>0</v>
      </c>
      <c r="H27" s="354">
        <v>0</v>
      </c>
      <c r="I27" s="354">
        <v>0</v>
      </c>
      <c r="J27" s="354">
        <f t="shared" si="1"/>
        <v>518</v>
      </c>
      <c r="L27" s="79"/>
      <c r="M27" s="79"/>
    </row>
    <row r="28" spans="1:13" ht="17.25" customHeight="1" x14ac:dyDescent="0.2">
      <c r="A28" s="663">
        <v>18</v>
      </c>
      <c r="B28" s="45" t="s">
        <v>945</v>
      </c>
      <c r="C28" s="354">
        <v>1869</v>
      </c>
      <c r="D28" s="354">
        <v>0</v>
      </c>
      <c r="E28" s="9"/>
      <c r="F28" s="354">
        <v>0</v>
      </c>
      <c r="G28" s="354">
        <v>0</v>
      </c>
      <c r="H28" s="354">
        <v>0</v>
      </c>
      <c r="I28" s="354">
        <v>0</v>
      </c>
      <c r="J28" s="354">
        <f t="shared" si="1"/>
        <v>1869</v>
      </c>
      <c r="L28" s="79"/>
      <c r="M28" s="79"/>
    </row>
    <row r="29" spans="1:13" ht="17.25" customHeight="1" x14ac:dyDescent="0.2">
      <c r="A29" s="663">
        <v>19</v>
      </c>
      <c r="B29" s="45" t="s">
        <v>946</v>
      </c>
      <c r="C29" s="354">
        <v>766</v>
      </c>
      <c r="D29" s="354">
        <v>0</v>
      </c>
      <c r="E29" s="9"/>
      <c r="F29" s="354">
        <v>0</v>
      </c>
      <c r="G29" s="354">
        <v>0</v>
      </c>
      <c r="H29" s="354">
        <v>0</v>
      </c>
      <c r="I29" s="354">
        <v>0</v>
      </c>
      <c r="J29" s="354">
        <f t="shared" si="1"/>
        <v>766</v>
      </c>
      <c r="L29" s="79"/>
      <c r="M29" s="79"/>
    </row>
    <row r="30" spans="1:13" ht="17.25" customHeight="1" x14ac:dyDescent="0.2">
      <c r="A30" s="663">
        <v>20</v>
      </c>
      <c r="B30" s="45" t="s">
        <v>947</v>
      </c>
      <c r="C30" s="354">
        <v>1786</v>
      </c>
      <c r="D30" s="354">
        <v>0</v>
      </c>
      <c r="E30" s="9"/>
      <c r="F30" s="354">
        <v>0</v>
      </c>
      <c r="G30" s="354">
        <v>0</v>
      </c>
      <c r="H30" s="354">
        <v>0</v>
      </c>
      <c r="I30" s="354">
        <v>0</v>
      </c>
      <c r="J30" s="354">
        <f t="shared" si="1"/>
        <v>1786</v>
      </c>
      <c r="L30" s="79"/>
      <c r="M30" s="79"/>
    </row>
    <row r="31" spans="1:13" ht="17.25" customHeight="1" x14ac:dyDescent="0.25">
      <c r="A31" s="663">
        <v>21</v>
      </c>
      <c r="B31" s="45" t="s">
        <v>948</v>
      </c>
      <c r="C31" s="354">
        <v>373</v>
      </c>
      <c r="D31" s="365">
        <f t="shared" ref="D31" si="2">SUM(D21:D30)</f>
        <v>0</v>
      </c>
      <c r="E31" s="9"/>
      <c r="F31" s="365">
        <f t="shared" ref="F31" si="3">SUM(F21:F30)</f>
        <v>0</v>
      </c>
      <c r="G31" s="365">
        <f t="shared" ref="G31" si="4">SUM(G21:G30)</f>
        <v>0</v>
      </c>
      <c r="H31" s="365">
        <f t="shared" ref="H31" si="5">SUM(H21:H30)</f>
        <v>0</v>
      </c>
      <c r="I31" s="365">
        <f t="shared" ref="I31" si="6">SUM(I21:I30)</f>
        <v>0</v>
      </c>
      <c r="J31" s="354">
        <f t="shared" si="1"/>
        <v>373</v>
      </c>
      <c r="L31" s="79"/>
      <c r="M31" s="79"/>
    </row>
    <row r="32" spans="1:13" ht="17.25" customHeight="1" x14ac:dyDescent="0.2">
      <c r="A32" s="663">
        <v>22</v>
      </c>
      <c r="B32" s="45" t="s">
        <v>949</v>
      </c>
      <c r="C32" s="354">
        <v>521</v>
      </c>
      <c r="D32" s="354">
        <v>0</v>
      </c>
      <c r="E32" s="9"/>
      <c r="F32" s="354">
        <v>0</v>
      </c>
      <c r="G32" s="354">
        <v>0</v>
      </c>
      <c r="H32" s="354">
        <v>0</v>
      </c>
      <c r="I32" s="354">
        <v>0</v>
      </c>
      <c r="J32" s="354">
        <f t="shared" si="1"/>
        <v>521</v>
      </c>
      <c r="L32" s="79"/>
      <c r="M32" s="79"/>
    </row>
    <row r="33" spans="1:13" ht="17.25" customHeight="1" x14ac:dyDescent="0.25">
      <c r="A33" s="82"/>
      <c r="B33" s="547" t="s">
        <v>950</v>
      </c>
      <c r="C33" s="365">
        <f>SUM(C11:C32)</f>
        <v>23121</v>
      </c>
      <c r="D33" s="365">
        <f t="shared" ref="D33:J33" si="7">SUM(D11:D32)</f>
        <v>0</v>
      </c>
      <c r="E33" s="365">
        <f t="shared" si="7"/>
        <v>0</v>
      </c>
      <c r="F33" s="365">
        <f t="shared" si="7"/>
        <v>0</v>
      </c>
      <c r="G33" s="365">
        <f t="shared" si="7"/>
        <v>0</v>
      </c>
      <c r="H33" s="365">
        <f t="shared" si="7"/>
        <v>0</v>
      </c>
      <c r="I33" s="365">
        <f t="shared" si="7"/>
        <v>0</v>
      </c>
      <c r="J33" s="365">
        <f t="shared" si="7"/>
        <v>23121</v>
      </c>
      <c r="L33" s="79"/>
      <c r="M33" s="79"/>
    </row>
    <row r="34" spans="1:13" ht="17.25" customHeight="1" x14ac:dyDescent="0.25">
      <c r="A34" s="86"/>
      <c r="B34" s="644"/>
      <c r="C34" s="645"/>
      <c r="D34" s="645"/>
      <c r="E34" s="645"/>
      <c r="F34" s="645"/>
      <c r="G34" s="645"/>
      <c r="H34" s="645"/>
      <c r="I34" s="645"/>
      <c r="J34" s="645"/>
      <c r="L34" s="79"/>
      <c r="M34" s="79"/>
    </row>
    <row r="35" spans="1:13" ht="17.25" customHeight="1" x14ac:dyDescent="0.25">
      <c r="A35" s="86"/>
      <c r="B35" s="644"/>
      <c r="C35" s="645"/>
      <c r="D35" s="645"/>
      <c r="E35" s="645"/>
      <c r="F35" s="645"/>
      <c r="G35" s="645"/>
      <c r="H35" s="645"/>
      <c r="I35" s="645"/>
      <c r="J35" s="645"/>
      <c r="L35" s="79"/>
      <c r="M35" s="79"/>
    </row>
    <row r="36" spans="1:13" x14ac:dyDescent="0.2">
      <c r="A36" s="85"/>
      <c r="B36" s="646"/>
      <c r="C36" s="646"/>
      <c r="D36" s="646"/>
      <c r="E36" s="646"/>
      <c r="F36" s="646"/>
      <c r="G36" s="646"/>
      <c r="H36" s="646"/>
      <c r="I36" s="646"/>
      <c r="J36" s="646"/>
      <c r="K36" s="79"/>
      <c r="L36" s="79"/>
      <c r="M36" s="79"/>
    </row>
    <row r="37" spans="1:13" x14ac:dyDescent="0.2">
      <c r="A37" s="79"/>
      <c r="B37" s="79"/>
      <c r="C37" s="79"/>
      <c r="D37" s="79"/>
      <c r="E37" s="79"/>
      <c r="F37" s="79"/>
      <c r="G37" s="79"/>
      <c r="H37" s="79"/>
      <c r="I37" s="79"/>
      <c r="J37" s="79"/>
      <c r="K37" s="79"/>
      <c r="L37" s="79"/>
      <c r="M37" s="79"/>
    </row>
    <row r="38" spans="1:13" x14ac:dyDescent="0.2">
      <c r="A38" s="79" t="s">
        <v>124</v>
      </c>
      <c r="B38" s="79"/>
      <c r="C38" s="79"/>
      <c r="D38" s="79"/>
      <c r="E38" s="79"/>
      <c r="F38" s="79"/>
      <c r="G38" s="79"/>
      <c r="H38" s="79"/>
      <c r="I38" s="79"/>
      <c r="J38" s="79"/>
      <c r="K38" s="79"/>
      <c r="L38" s="79"/>
      <c r="M38" s="79"/>
    </row>
    <row r="39" spans="1:13" x14ac:dyDescent="0.2">
      <c r="A39" s="79" t="s">
        <v>202</v>
      </c>
      <c r="B39" s="79"/>
      <c r="C39" s="79"/>
      <c r="D39" s="79"/>
      <c r="E39" s="79"/>
      <c r="F39" s="79"/>
      <c r="G39" s="79"/>
      <c r="H39" s="79"/>
      <c r="I39" s="79"/>
      <c r="J39" s="79"/>
      <c r="K39" s="79"/>
      <c r="L39" s="79"/>
      <c r="M39" s="79"/>
    </row>
    <row r="40" spans="1:13" x14ac:dyDescent="0.2">
      <c r="A40" t="s">
        <v>125</v>
      </c>
    </row>
    <row r="41" spans="1:13" x14ac:dyDescent="0.2">
      <c r="A41" s="1048" t="s">
        <v>126</v>
      </c>
      <c r="B41" s="1048"/>
      <c r="C41" s="1048"/>
      <c r="D41" s="1048"/>
      <c r="E41" s="1048"/>
      <c r="F41" s="1048"/>
      <c r="G41" s="1048"/>
      <c r="H41" s="1048"/>
      <c r="I41" s="1048"/>
      <c r="J41" s="1048"/>
      <c r="K41" s="1048"/>
      <c r="L41" s="1048"/>
      <c r="M41" s="1048"/>
    </row>
    <row r="42" spans="1:13" x14ac:dyDescent="0.2">
      <c r="A42" s="1061" t="s">
        <v>127</v>
      </c>
      <c r="B42" s="1061"/>
      <c r="C42" s="1061"/>
      <c r="D42" s="1061"/>
      <c r="E42" s="79"/>
      <c r="F42" s="79"/>
      <c r="G42" s="79"/>
      <c r="H42" s="79"/>
      <c r="I42" s="79"/>
      <c r="J42" s="79"/>
      <c r="K42" s="79"/>
      <c r="L42" s="79"/>
      <c r="M42" s="79"/>
    </row>
    <row r="43" spans="1:13" x14ac:dyDescent="0.2">
      <c r="A43" s="123" t="s">
        <v>171</v>
      </c>
      <c r="B43" s="123"/>
      <c r="C43" s="123"/>
      <c r="D43" s="123"/>
      <c r="E43" s="79"/>
      <c r="F43" s="79"/>
      <c r="G43" s="79"/>
      <c r="H43" s="79"/>
      <c r="I43" s="79"/>
      <c r="J43" s="79"/>
      <c r="K43" s="79"/>
      <c r="L43" s="79"/>
      <c r="M43" s="79"/>
    </row>
    <row r="44" spans="1:13" x14ac:dyDescent="0.2">
      <c r="A44" s="123"/>
      <c r="B44" s="123"/>
      <c r="C44" s="123"/>
      <c r="D44" s="123"/>
      <c r="E44" s="79"/>
      <c r="F44" s="79"/>
      <c r="G44" s="79"/>
      <c r="H44" s="79"/>
      <c r="I44" s="79"/>
      <c r="J44" s="79"/>
      <c r="K44" s="79"/>
      <c r="L44" s="79"/>
      <c r="M44" s="79"/>
    </row>
    <row r="45" spans="1:13" ht="15.75" x14ac:dyDescent="0.25">
      <c r="A45" s="88" t="s">
        <v>11</v>
      </c>
      <c r="B45" s="88"/>
      <c r="C45" s="88"/>
      <c r="D45" s="88"/>
      <c r="E45" s="88"/>
      <c r="F45" s="88"/>
      <c r="G45" s="88"/>
      <c r="H45" s="88"/>
      <c r="I45" s="88"/>
      <c r="J45" s="124" t="s">
        <v>12</v>
      </c>
      <c r="K45" s="124"/>
      <c r="L45" s="79"/>
      <c r="M45" s="79"/>
    </row>
    <row r="46" spans="1:13" ht="15.75" x14ac:dyDescent="0.2">
      <c r="A46" s="1042" t="s">
        <v>13</v>
      </c>
      <c r="B46" s="1042"/>
      <c r="C46" s="1042"/>
      <c r="D46" s="1042"/>
      <c r="E46" s="1042"/>
      <c r="F46" s="1042"/>
      <c r="G46" s="1042"/>
      <c r="H46" s="1042"/>
      <c r="I46" s="1042"/>
      <c r="J46" s="1042"/>
      <c r="K46" s="79"/>
      <c r="L46" s="79"/>
      <c r="M46" s="79"/>
    </row>
    <row r="47" spans="1:13" ht="15.75" customHeight="1" x14ac:dyDescent="0.2">
      <c r="A47" s="1042" t="s">
        <v>14</v>
      </c>
      <c r="B47" s="1042"/>
      <c r="C47" s="1042"/>
      <c r="D47" s="1042"/>
      <c r="E47" s="1042"/>
      <c r="F47" s="1042"/>
      <c r="G47" s="1042"/>
      <c r="H47" s="1042"/>
      <c r="I47" s="1042"/>
      <c r="J47" s="1042"/>
      <c r="K47" s="124"/>
      <c r="L47" s="79"/>
      <c r="M47" s="79"/>
    </row>
    <row r="48" spans="1:13" x14ac:dyDescent="0.2">
      <c r="A48" s="79"/>
      <c r="B48" s="79"/>
      <c r="C48" s="79"/>
      <c r="D48" s="79"/>
      <c r="E48" s="79"/>
      <c r="F48" s="79"/>
      <c r="G48" s="861" t="s">
        <v>86</v>
      </c>
      <c r="H48" s="861"/>
      <c r="I48" s="861"/>
      <c r="J48" s="861"/>
      <c r="K48" s="31"/>
      <c r="L48" s="31"/>
      <c r="M48" s="79"/>
    </row>
    <row r="49" spans="1:13" x14ac:dyDescent="0.2">
      <c r="A49" s="1050"/>
      <c r="B49" s="1050"/>
      <c r="C49" s="1050"/>
      <c r="D49" s="1050"/>
      <c r="E49" s="1050"/>
      <c r="F49" s="1050"/>
      <c r="G49" s="1050"/>
      <c r="H49" s="1050"/>
      <c r="I49" s="1050"/>
      <c r="J49" s="1050"/>
      <c r="K49" s="79"/>
      <c r="L49" s="79"/>
      <c r="M49" s="79"/>
    </row>
  </sheetData>
  <mergeCells count="17">
    <mergeCell ref="G48:J48"/>
    <mergeCell ref="A49:J49"/>
    <mergeCell ref="A46:J46"/>
    <mergeCell ref="A41:D41"/>
    <mergeCell ref="E41:J41"/>
    <mergeCell ref="A42:D42"/>
    <mergeCell ref="A47:J47"/>
    <mergeCell ref="D1:E1"/>
    <mergeCell ref="G1:J1"/>
    <mergeCell ref="A2:J2"/>
    <mergeCell ref="A4:J4"/>
    <mergeCell ref="A5:B5"/>
    <mergeCell ref="K41:M41"/>
    <mergeCell ref="A8:A9"/>
    <mergeCell ref="B8:B9"/>
    <mergeCell ref="C8:J8"/>
    <mergeCell ref="C3:I3"/>
  </mergeCells>
  <phoneticPr fontId="0" type="noConversion"/>
  <printOptions horizontalCentered="1"/>
  <pageMargins left="0.70866141732283472" right="0.70866141732283472" top="0.23622047244094491" bottom="0" header="0.31496062992125984" footer="0.31496062992125984"/>
  <pageSetup paperSize="9" scale="72"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6"/>
  <sheetViews>
    <sheetView view="pageBreakPreview" topLeftCell="A11" zoomScale="76" zoomScaleNormal="80" zoomScaleSheetLayoutView="76" workbookViewId="0">
      <selection activeCell="G12" sqref="G12:H34"/>
    </sheetView>
  </sheetViews>
  <sheetFormatPr defaultRowHeight="12.75" x14ac:dyDescent="0.2"/>
  <cols>
    <col min="1" max="1" width="6.140625" customWidth="1"/>
    <col min="2" max="11" width="17" customWidth="1"/>
    <col min="12" max="12" width="18.85546875" customWidth="1"/>
    <col min="13" max="13" width="18.7109375" customWidth="1"/>
    <col min="14" max="14" width="12.28515625" customWidth="1"/>
    <col min="15" max="15" width="12.7109375" customWidth="1"/>
    <col min="16" max="16" width="16.140625" customWidth="1"/>
  </cols>
  <sheetData>
    <row r="1" spans="1:26" ht="15" x14ac:dyDescent="0.2">
      <c r="A1" s="79"/>
      <c r="B1" s="79"/>
      <c r="C1" s="79"/>
      <c r="D1" s="79"/>
      <c r="E1" s="79"/>
      <c r="F1" s="79"/>
      <c r="G1" s="79"/>
      <c r="H1" s="79"/>
      <c r="I1" s="79"/>
      <c r="J1" s="79"/>
      <c r="K1" s="79"/>
      <c r="L1" s="944" t="s">
        <v>552</v>
      </c>
      <c r="M1" s="944"/>
      <c r="N1" s="90"/>
      <c r="O1" s="79"/>
      <c r="P1" s="79"/>
    </row>
    <row r="2" spans="1:26" ht="15.75" x14ac:dyDescent="0.25">
      <c r="A2" s="1047" t="s">
        <v>0</v>
      </c>
      <c r="B2" s="1047"/>
      <c r="C2" s="1047"/>
      <c r="D2" s="1047"/>
      <c r="E2" s="1047"/>
      <c r="F2" s="1047"/>
      <c r="G2" s="1047"/>
      <c r="H2" s="1047"/>
      <c r="I2" s="1047"/>
      <c r="J2" s="1047"/>
      <c r="K2" s="1047"/>
      <c r="L2" s="1047"/>
      <c r="M2" s="1047"/>
      <c r="N2" s="79"/>
      <c r="O2" s="79"/>
      <c r="P2" s="79"/>
    </row>
    <row r="3" spans="1:26" ht="20.25" x14ac:dyDescent="0.3">
      <c r="A3" s="940" t="s">
        <v>709</v>
      </c>
      <c r="B3" s="940"/>
      <c r="C3" s="940"/>
      <c r="D3" s="940"/>
      <c r="E3" s="940"/>
      <c r="F3" s="940"/>
      <c r="G3" s="940"/>
      <c r="H3" s="940"/>
      <c r="I3" s="940"/>
      <c r="J3" s="940"/>
      <c r="K3" s="940"/>
      <c r="L3" s="940"/>
      <c r="M3" s="940"/>
      <c r="N3" s="79"/>
      <c r="O3" s="79"/>
      <c r="P3" s="79"/>
    </row>
    <row r="4" spans="1:26" x14ac:dyDescent="0.2">
      <c r="A4" s="79"/>
      <c r="B4" s="79"/>
      <c r="C4" s="79"/>
      <c r="D4" s="79"/>
      <c r="E4" s="79"/>
      <c r="F4" s="79"/>
      <c r="G4" s="79"/>
      <c r="H4" s="79"/>
      <c r="I4" s="79"/>
      <c r="J4" s="79"/>
      <c r="K4" s="79"/>
      <c r="L4" s="79"/>
      <c r="M4" s="79"/>
      <c r="N4" s="79"/>
      <c r="O4" s="79"/>
      <c r="P4" s="79"/>
    </row>
    <row r="5" spans="1:26" ht="15.75" x14ac:dyDescent="0.25">
      <c r="A5" s="1049" t="s">
        <v>551</v>
      </c>
      <c r="B5" s="1049"/>
      <c r="C5" s="1049"/>
      <c r="D5" s="1049"/>
      <c r="E5" s="1049"/>
      <c r="F5" s="1049"/>
      <c r="G5" s="1049"/>
      <c r="H5" s="1049"/>
      <c r="I5" s="1049"/>
      <c r="J5" s="1049"/>
      <c r="K5" s="1049"/>
      <c r="L5" s="1049"/>
      <c r="M5" s="1049"/>
      <c r="N5" s="79"/>
      <c r="O5" s="79"/>
      <c r="P5" s="79"/>
    </row>
    <row r="6" spans="1:26" x14ac:dyDescent="0.2">
      <c r="A6" s="79"/>
      <c r="B6" s="79"/>
      <c r="C6" s="79"/>
      <c r="D6" s="79"/>
      <c r="E6" s="79"/>
      <c r="F6" s="79"/>
      <c r="G6" s="79"/>
      <c r="H6" s="79"/>
      <c r="I6" s="79"/>
      <c r="J6" s="79"/>
      <c r="K6" s="79"/>
      <c r="L6" s="79"/>
      <c r="M6" s="79"/>
      <c r="N6" s="79"/>
      <c r="O6" s="79"/>
      <c r="P6" s="79"/>
    </row>
    <row r="7" spans="1:26" x14ac:dyDescent="0.2">
      <c r="A7" s="858" t="s">
        <v>165</v>
      </c>
      <c r="B7" s="858"/>
      <c r="C7" s="27"/>
      <c r="D7" s="27"/>
      <c r="E7" s="27"/>
      <c r="F7" s="79"/>
      <c r="G7" s="79"/>
      <c r="H7" s="79"/>
      <c r="I7" s="79"/>
      <c r="J7" s="79"/>
      <c r="K7" s="79"/>
      <c r="L7" s="79"/>
      <c r="M7" s="79"/>
      <c r="N7" s="79"/>
      <c r="O7" s="79"/>
      <c r="P7" s="79"/>
    </row>
    <row r="8" spans="1:26" ht="18" x14ac:dyDescent="0.25">
      <c r="A8" s="81"/>
      <c r="B8" s="81"/>
      <c r="C8" s="81"/>
      <c r="D8" s="81"/>
      <c r="E8" s="81"/>
      <c r="F8" s="79"/>
      <c r="G8" s="79"/>
      <c r="H8" s="79"/>
      <c r="I8" s="79"/>
      <c r="J8" s="79"/>
      <c r="K8" s="79"/>
      <c r="L8" s="79"/>
      <c r="M8" s="79"/>
      <c r="N8" s="79"/>
      <c r="O8" s="79"/>
      <c r="P8" s="79"/>
    </row>
    <row r="9" spans="1:26" ht="19.899999999999999" customHeight="1" x14ac:dyDescent="0.2">
      <c r="A9" s="1045" t="s">
        <v>2</v>
      </c>
      <c r="B9" s="1045" t="s">
        <v>3</v>
      </c>
      <c r="C9" s="1063" t="s">
        <v>122</v>
      </c>
      <c r="D9" s="1063"/>
      <c r="E9" s="1064"/>
      <c r="F9" s="1062" t="s">
        <v>123</v>
      </c>
      <c r="G9" s="1063"/>
      <c r="H9" s="1063"/>
      <c r="I9" s="1064"/>
      <c r="J9" s="1062" t="s">
        <v>200</v>
      </c>
      <c r="K9" s="1063"/>
      <c r="L9" s="1063"/>
      <c r="M9" s="1064"/>
      <c r="Y9" s="9"/>
      <c r="Z9" s="12"/>
    </row>
    <row r="10" spans="1:26" ht="45.75" customHeight="1" x14ac:dyDescent="0.2">
      <c r="A10" s="1045"/>
      <c r="B10" s="1045"/>
      <c r="C10" s="126" t="s">
        <v>393</v>
      </c>
      <c r="D10" s="4" t="s">
        <v>390</v>
      </c>
      <c r="E10" s="126" t="s">
        <v>203</v>
      </c>
      <c r="F10" s="4" t="s">
        <v>388</v>
      </c>
      <c r="G10" s="126" t="s">
        <v>389</v>
      </c>
      <c r="H10" s="4" t="s">
        <v>390</v>
      </c>
      <c r="I10" s="126" t="s">
        <v>203</v>
      </c>
      <c r="J10" s="4" t="s">
        <v>392</v>
      </c>
      <c r="K10" s="126" t="s">
        <v>389</v>
      </c>
      <c r="L10" s="4" t="s">
        <v>390</v>
      </c>
      <c r="M10" s="5" t="s">
        <v>203</v>
      </c>
    </row>
    <row r="11" spans="1:26" s="14" customFormat="1" x14ac:dyDescent="0.2">
      <c r="A11" s="287">
        <v>1</v>
      </c>
      <c r="B11" s="287">
        <v>2</v>
      </c>
      <c r="C11" s="287">
        <v>3</v>
      </c>
      <c r="D11" s="287">
        <v>4</v>
      </c>
      <c r="E11" s="287">
        <v>5</v>
      </c>
      <c r="F11" s="287">
        <v>6</v>
      </c>
      <c r="G11" s="287">
        <v>7</v>
      </c>
      <c r="H11" s="287">
        <v>8</v>
      </c>
      <c r="I11" s="287">
        <v>9</v>
      </c>
      <c r="J11" s="287">
        <v>10</v>
      </c>
      <c r="K11" s="287">
        <v>11</v>
      </c>
      <c r="L11" s="287">
        <v>12</v>
      </c>
      <c r="M11" s="287">
        <v>13</v>
      </c>
    </row>
    <row r="12" spans="1:26" s="323" customFormat="1" ht="19.5" customHeight="1" x14ac:dyDescent="0.2">
      <c r="A12" s="617">
        <v>1</v>
      </c>
      <c r="B12" s="314" t="s">
        <v>893</v>
      </c>
      <c r="C12" s="620" t="s">
        <v>903</v>
      </c>
      <c r="D12" s="621"/>
      <c r="E12" s="621"/>
      <c r="F12" s="621"/>
      <c r="G12" s="1065" t="s">
        <v>987</v>
      </c>
      <c r="H12" s="1065"/>
      <c r="I12" s="621"/>
      <c r="J12" s="621"/>
      <c r="K12" s="621"/>
      <c r="L12" s="621"/>
      <c r="M12" s="622"/>
    </row>
    <row r="13" spans="1:26" s="323" customFormat="1" ht="19.5" customHeight="1" x14ac:dyDescent="0.2">
      <c r="A13" s="617">
        <v>2</v>
      </c>
      <c r="B13" s="314" t="s">
        <v>894</v>
      </c>
      <c r="C13" s="623"/>
      <c r="D13" s="624"/>
      <c r="E13" s="624"/>
      <c r="F13" s="624"/>
      <c r="G13" s="1066"/>
      <c r="H13" s="1066"/>
      <c r="I13" s="624"/>
      <c r="J13" s="624"/>
      <c r="K13" s="624"/>
      <c r="L13" s="624"/>
      <c r="M13" s="625"/>
    </row>
    <row r="14" spans="1:26" s="323" customFormat="1" ht="19.5" customHeight="1" x14ac:dyDescent="0.2">
      <c r="A14" s="617">
        <v>3</v>
      </c>
      <c r="B14" s="314" t="s">
        <v>895</v>
      </c>
      <c r="C14" s="623"/>
      <c r="D14" s="624"/>
      <c r="E14" s="624"/>
      <c r="F14" s="624"/>
      <c r="G14" s="1066"/>
      <c r="H14" s="1066"/>
      <c r="I14" s="624"/>
      <c r="J14" s="624"/>
      <c r="K14" s="624"/>
      <c r="L14" s="624"/>
      <c r="M14" s="625"/>
    </row>
    <row r="15" spans="1:26" s="323" customFormat="1" ht="19.5" customHeight="1" x14ac:dyDescent="0.2">
      <c r="A15" s="617">
        <v>4</v>
      </c>
      <c r="B15" s="314" t="s">
        <v>896</v>
      </c>
      <c r="C15" s="623"/>
      <c r="D15" s="624"/>
      <c r="E15" s="624"/>
      <c r="F15" s="624"/>
      <c r="G15" s="1066"/>
      <c r="H15" s="1066"/>
      <c r="I15" s="624"/>
      <c r="J15" s="624"/>
      <c r="K15" s="624"/>
      <c r="L15" s="624"/>
      <c r="M15" s="625"/>
    </row>
    <row r="16" spans="1:26" s="323" customFormat="1" ht="19.5" customHeight="1" x14ac:dyDescent="0.2">
      <c r="A16" s="617">
        <v>5</v>
      </c>
      <c r="B16" s="314" t="s">
        <v>897</v>
      </c>
      <c r="C16" s="623"/>
      <c r="D16" s="624"/>
      <c r="E16" s="624"/>
      <c r="F16" s="624"/>
      <c r="G16" s="1066"/>
      <c r="H16" s="1066"/>
      <c r="I16" s="624"/>
      <c r="J16" s="624"/>
      <c r="K16" s="624"/>
      <c r="L16" s="624"/>
      <c r="M16" s="625"/>
    </row>
    <row r="17" spans="1:13" s="323" customFormat="1" ht="19.5" customHeight="1" x14ac:dyDescent="0.2">
      <c r="A17" s="617">
        <v>6</v>
      </c>
      <c r="B17" s="314" t="s">
        <v>898</v>
      </c>
      <c r="C17" s="623"/>
      <c r="D17" s="624"/>
      <c r="E17" s="624"/>
      <c r="F17" s="624"/>
      <c r="G17" s="1066"/>
      <c r="H17" s="1066"/>
      <c r="I17" s="624"/>
      <c r="J17" s="624"/>
      <c r="K17" s="624"/>
      <c r="L17" s="624"/>
      <c r="M17" s="625"/>
    </row>
    <row r="18" spans="1:13" s="323" customFormat="1" ht="19.5" customHeight="1" x14ac:dyDescent="0.2">
      <c r="A18" s="617">
        <v>7</v>
      </c>
      <c r="B18" s="314" t="s">
        <v>899</v>
      </c>
      <c r="C18" s="623"/>
      <c r="D18" s="624"/>
      <c r="E18" s="624"/>
      <c r="F18" s="624"/>
      <c r="G18" s="1066"/>
      <c r="H18" s="1066"/>
      <c r="I18" s="624"/>
      <c r="J18" s="624"/>
      <c r="K18" s="624"/>
      <c r="L18" s="624"/>
      <c r="M18" s="625"/>
    </row>
    <row r="19" spans="1:13" s="323" customFormat="1" ht="19.5" customHeight="1" x14ac:dyDescent="0.2">
      <c r="A19" s="617">
        <v>8</v>
      </c>
      <c r="B19" s="314" t="s">
        <v>900</v>
      </c>
      <c r="C19" s="623"/>
      <c r="D19" s="624"/>
      <c r="E19" s="624"/>
      <c r="F19" s="624"/>
      <c r="G19" s="1066"/>
      <c r="H19" s="1066"/>
      <c r="I19" s="624"/>
      <c r="J19" s="624"/>
      <c r="K19" s="624"/>
      <c r="L19" s="624"/>
      <c r="M19" s="625"/>
    </row>
    <row r="20" spans="1:13" s="323" customFormat="1" ht="19.5" customHeight="1" x14ac:dyDescent="0.2">
      <c r="A20" s="617">
        <v>9</v>
      </c>
      <c r="B20" s="314" t="s">
        <v>901</v>
      </c>
      <c r="C20" s="623"/>
      <c r="D20" s="624"/>
      <c r="E20" s="624"/>
      <c r="F20" s="624"/>
      <c r="G20" s="1066"/>
      <c r="H20" s="1066"/>
      <c r="I20" s="624"/>
      <c r="J20" s="624"/>
      <c r="K20" s="624"/>
      <c r="L20" s="624"/>
      <c r="M20" s="625"/>
    </row>
    <row r="21" spans="1:13" s="323" customFormat="1" ht="19.5" customHeight="1" x14ac:dyDescent="0.2">
      <c r="A21" s="617">
        <v>10</v>
      </c>
      <c r="B21" s="314" t="s">
        <v>902</v>
      </c>
      <c r="C21" s="623"/>
      <c r="D21" s="624"/>
      <c r="E21" s="624"/>
      <c r="F21" s="624"/>
      <c r="G21" s="1066"/>
      <c r="H21" s="1066"/>
      <c r="I21" s="624"/>
      <c r="J21" s="624"/>
      <c r="K21" s="624"/>
      <c r="L21" s="624"/>
      <c r="M21" s="625"/>
    </row>
    <row r="22" spans="1:13" s="323" customFormat="1" ht="19.5" customHeight="1" x14ac:dyDescent="0.2">
      <c r="A22" s="663">
        <v>11</v>
      </c>
      <c r="B22" s="314" t="s">
        <v>938</v>
      </c>
      <c r="C22" s="623"/>
      <c r="D22" s="624"/>
      <c r="E22" s="624"/>
      <c r="F22" s="624"/>
      <c r="G22" s="1066"/>
      <c r="H22" s="1066"/>
      <c r="I22" s="624"/>
      <c r="J22" s="624"/>
      <c r="K22" s="624"/>
      <c r="L22" s="624"/>
      <c r="M22" s="625"/>
    </row>
    <row r="23" spans="1:13" s="323" customFormat="1" ht="19.5" customHeight="1" x14ac:dyDescent="0.2">
      <c r="A23" s="663">
        <v>12</v>
      </c>
      <c r="B23" s="314" t="s">
        <v>939</v>
      </c>
      <c r="C23" s="623"/>
      <c r="D23" s="624"/>
      <c r="E23" s="624"/>
      <c r="F23" s="624"/>
      <c r="G23" s="1066"/>
      <c r="H23" s="1066"/>
      <c r="I23" s="624"/>
      <c r="J23" s="624"/>
      <c r="K23" s="624"/>
      <c r="L23" s="624"/>
      <c r="M23" s="625"/>
    </row>
    <row r="24" spans="1:13" s="323" customFormat="1" ht="19.5" customHeight="1" x14ac:dyDescent="0.2">
      <c r="A24" s="663">
        <v>13</v>
      </c>
      <c r="B24" s="314" t="s">
        <v>940</v>
      </c>
      <c r="C24" s="623"/>
      <c r="D24" s="624"/>
      <c r="E24" s="624"/>
      <c r="F24" s="624"/>
      <c r="G24" s="1066"/>
      <c r="H24" s="1066"/>
      <c r="I24" s="624"/>
      <c r="J24" s="624"/>
      <c r="K24" s="624"/>
      <c r="L24" s="624"/>
      <c r="M24" s="625"/>
    </row>
    <row r="25" spans="1:13" s="323" customFormat="1" ht="19.5" customHeight="1" x14ac:dyDescent="0.2">
      <c r="A25" s="663">
        <v>14</v>
      </c>
      <c r="B25" s="314" t="s">
        <v>941</v>
      </c>
      <c r="C25" s="623"/>
      <c r="D25" s="624"/>
      <c r="E25" s="624"/>
      <c r="F25" s="624"/>
      <c r="G25" s="1066"/>
      <c r="H25" s="1066"/>
      <c r="I25" s="624"/>
      <c r="J25" s="624"/>
      <c r="K25" s="624"/>
      <c r="L25" s="624"/>
      <c r="M25" s="625"/>
    </row>
    <row r="26" spans="1:13" s="323" customFormat="1" ht="19.5" customHeight="1" x14ac:dyDescent="0.2">
      <c r="A26" s="663">
        <v>15</v>
      </c>
      <c r="B26" s="314" t="s">
        <v>942</v>
      </c>
      <c r="C26" s="623"/>
      <c r="D26" s="624"/>
      <c r="E26" s="624"/>
      <c r="F26" s="624"/>
      <c r="G26" s="1066"/>
      <c r="H26" s="1066"/>
      <c r="I26" s="624"/>
      <c r="J26" s="624"/>
      <c r="K26" s="624"/>
      <c r="L26" s="624"/>
      <c r="M26" s="625"/>
    </row>
    <row r="27" spans="1:13" s="323" customFormat="1" ht="19.5" customHeight="1" x14ac:dyDescent="0.2">
      <c r="A27" s="663">
        <v>16</v>
      </c>
      <c r="B27" s="314" t="s">
        <v>943</v>
      </c>
      <c r="C27" s="623"/>
      <c r="D27" s="624"/>
      <c r="E27" s="624"/>
      <c r="F27" s="624"/>
      <c r="G27" s="1066"/>
      <c r="H27" s="1066"/>
      <c r="I27" s="624"/>
      <c r="J27" s="624"/>
      <c r="K27" s="624"/>
      <c r="L27" s="624"/>
      <c r="M27" s="625"/>
    </row>
    <row r="28" spans="1:13" s="323" customFormat="1" ht="19.5" customHeight="1" x14ac:dyDescent="0.2">
      <c r="A28" s="663">
        <v>17</v>
      </c>
      <c r="B28" s="314" t="s">
        <v>944</v>
      </c>
      <c r="C28" s="623"/>
      <c r="D28" s="624"/>
      <c r="E28" s="624"/>
      <c r="F28" s="624"/>
      <c r="G28" s="1066"/>
      <c r="H28" s="1066"/>
      <c r="I28" s="624"/>
      <c r="J28" s="624"/>
      <c r="K28" s="624"/>
      <c r="L28" s="624"/>
      <c r="M28" s="625"/>
    </row>
    <row r="29" spans="1:13" s="323" customFormat="1" ht="19.5" customHeight="1" x14ac:dyDescent="0.2">
      <c r="A29" s="663">
        <v>18</v>
      </c>
      <c r="B29" s="314" t="s">
        <v>945</v>
      </c>
      <c r="C29" s="623"/>
      <c r="D29" s="624"/>
      <c r="E29" s="624"/>
      <c r="F29" s="624"/>
      <c r="G29" s="1066"/>
      <c r="H29" s="1066"/>
      <c r="I29" s="624"/>
      <c r="J29" s="624"/>
      <c r="K29" s="624"/>
      <c r="L29" s="624"/>
      <c r="M29" s="625"/>
    </row>
    <row r="30" spans="1:13" s="323" customFormat="1" ht="19.5" customHeight="1" x14ac:dyDescent="0.2">
      <c r="A30" s="663">
        <v>19</v>
      </c>
      <c r="B30" s="314" t="s">
        <v>946</v>
      </c>
      <c r="C30" s="623"/>
      <c r="D30" s="624"/>
      <c r="E30" s="624"/>
      <c r="F30" s="624"/>
      <c r="G30" s="1066"/>
      <c r="H30" s="1066"/>
      <c r="I30" s="624"/>
      <c r="J30" s="624"/>
      <c r="K30" s="624"/>
      <c r="L30" s="624"/>
      <c r="M30" s="625"/>
    </row>
    <row r="31" spans="1:13" s="323" customFormat="1" ht="19.5" customHeight="1" x14ac:dyDescent="0.2">
      <c r="A31" s="663">
        <v>20</v>
      </c>
      <c r="B31" s="314" t="s">
        <v>947</v>
      </c>
      <c r="C31" s="623"/>
      <c r="D31" s="624"/>
      <c r="E31" s="624"/>
      <c r="F31" s="624"/>
      <c r="G31" s="1066"/>
      <c r="H31" s="1066"/>
      <c r="I31" s="624"/>
      <c r="J31" s="624"/>
      <c r="K31" s="624"/>
      <c r="L31" s="624"/>
      <c r="M31" s="625"/>
    </row>
    <row r="32" spans="1:13" s="323" customFormat="1" ht="19.5" customHeight="1" x14ac:dyDescent="0.2">
      <c r="A32" s="663">
        <v>21</v>
      </c>
      <c r="B32" s="314" t="s">
        <v>948</v>
      </c>
      <c r="C32" s="623"/>
      <c r="D32" s="624"/>
      <c r="E32" s="624"/>
      <c r="F32" s="624"/>
      <c r="G32" s="1066"/>
      <c r="H32" s="1066"/>
      <c r="I32" s="624"/>
      <c r="J32" s="624"/>
      <c r="K32" s="624"/>
      <c r="L32" s="624"/>
      <c r="M32" s="625"/>
    </row>
    <row r="33" spans="1:16" s="323" customFormat="1" ht="19.5" customHeight="1" x14ac:dyDescent="0.2">
      <c r="A33" s="663">
        <v>22</v>
      </c>
      <c r="B33" s="314" t="s">
        <v>949</v>
      </c>
      <c r="C33" s="623"/>
      <c r="D33" s="624"/>
      <c r="E33" s="624"/>
      <c r="F33" s="624"/>
      <c r="G33" s="1066"/>
      <c r="H33" s="1066"/>
      <c r="I33" s="624"/>
      <c r="J33" s="624"/>
      <c r="K33" s="624"/>
      <c r="L33" s="624"/>
      <c r="M33" s="625"/>
    </row>
    <row r="34" spans="1:16" s="323" customFormat="1" ht="19.5" customHeight="1" x14ac:dyDescent="0.25">
      <c r="A34" s="437"/>
      <c r="B34" s="618" t="s">
        <v>950</v>
      </c>
      <c r="C34" s="626"/>
      <c r="D34" s="627"/>
      <c r="E34" s="627"/>
      <c r="F34" s="627"/>
      <c r="G34" s="1067"/>
      <c r="H34" s="1067"/>
      <c r="I34" s="627"/>
      <c r="J34" s="627"/>
      <c r="K34" s="627"/>
      <c r="L34" s="627"/>
      <c r="M34" s="628"/>
    </row>
    <row r="35" spans="1:16" s="323" customFormat="1" ht="19.5" customHeight="1" x14ac:dyDescent="0.25">
      <c r="A35" s="479"/>
      <c r="B35" s="479"/>
      <c r="C35" s="480"/>
      <c r="D35" s="480"/>
      <c r="E35" s="480"/>
      <c r="F35" s="480"/>
      <c r="G35" s="480"/>
      <c r="H35" s="480"/>
      <c r="I35" s="480"/>
      <c r="J35" s="480"/>
      <c r="K35" s="480"/>
      <c r="L35" s="480"/>
      <c r="M35" s="480"/>
    </row>
    <row r="36" spans="1:16" s="323" customFormat="1" ht="19.5" customHeight="1" x14ac:dyDescent="0.25">
      <c r="A36" s="479"/>
      <c r="B36" s="479"/>
      <c r="C36" s="480"/>
      <c r="D36" s="480"/>
      <c r="E36" s="480"/>
      <c r="F36" s="480"/>
      <c r="G36" s="480"/>
      <c r="H36" s="480"/>
      <c r="I36" s="480"/>
      <c r="J36" s="480"/>
      <c r="K36" s="480"/>
      <c r="L36" s="480"/>
      <c r="M36" s="480"/>
    </row>
    <row r="37" spans="1:16" s="323" customFormat="1" ht="19.5" customHeight="1" x14ac:dyDescent="0.2">
      <c r="A37" s="438"/>
      <c r="B37" s="438"/>
      <c r="C37" s="438"/>
      <c r="D37" s="438"/>
      <c r="E37" s="438"/>
      <c r="F37" s="439"/>
      <c r="G37" s="439"/>
      <c r="H37" s="439"/>
      <c r="I37" s="439"/>
      <c r="J37" s="439"/>
      <c r="K37" s="439"/>
      <c r="L37" s="439"/>
      <c r="M37" s="439"/>
      <c r="N37" s="439"/>
      <c r="O37" s="439"/>
      <c r="P37" s="439"/>
    </row>
    <row r="38" spans="1:16" x14ac:dyDescent="0.2">
      <c r="A38" s="79"/>
      <c r="B38" s="79"/>
      <c r="C38" s="79"/>
      <c r="D38" s="79"/>
      <c r="E38" s="79"/>
      <c r="F38" s="79"/>
      <c r="G38" s="79"/>
      <c r="H38" s="79"/>
      <c r="I38" s="79"/>
      <c r="J38" s="79"/>
      <c r="K38" s="79"/>
      <c r="L38" s="79"/>
      <c r="M38" s="79"/>
      <c r="N38" s="79"/>
      <c r="O38" s="79"/>
      <c r="P38" s="79"/>
    </row>
    <row r="39" spans="1:16" x14ac:dyDescent="0.2">
      <c r="A39" s="79"/>
      <c r="B39" s="79"/>
      <c r="C39" s="79"/>
      <c r="D39" s="79"/>
      <c r="E39" s="79"/>
      <c r="F39" s="79"/>
      <c r="G39" s="79"/>
      <c r="H39" s="79"/>
      <c r="I39" s="79"/>
      <c r="J39" s="79"/>
      <c r="K39" s="79"/>
      <c r="L39" s="79"/>
      <c r="M39" s="79"/>
      <c r="N39" s="79"/>
      <c r="O39" s="79"/>
      <c r="P39" s="79"/>
    </row>
    <row r="41" spans="1:16" x14ac:dyDescent="0.2">
      <c r="A41" s="1048"/>
      <c r="B41" s="1048"/>
      <c r="C41" s="1048"/>
      <c r="D41" s="1048"/>
      <c r="E41" s="1048"/>
      <c r="F41" s="1048"/>
      <c r="G41" s="1048"/>
      <c r="H41" s="1048"/>
      <c r="I41" s="1048"/>
      <c r="J41" s="1048"/>
      <c r="K41" s="1048"/>
      <c r="L41" s="1048"/>
      <c r="M41" s="93"/>
      <c r="N41" s="1048"/>
      <c r="O41" s="1048"/>
      <c r="P41" s="1048"/>
    </row>
    <row r="42" spans="1:16" x14ac:dyDescent="0.2">
      <c r="A42" s="79"/>
      <c r="B42" s="79"/>
      <c r="C42" s="79"/>
      <c r="D42" s="79"/>
      <c r="E42" s="79"/>
      <c r="F42" s="79"/>
      <c r="G42" s="79"/>
      <c r="H42" s="79"/>
      <c r="I42" s="79"/>
      <c r="J42" s="79"/>
      <c r="K42" s="79"/>
      <c r="L42" s="79"/>
      <c r="M42" s="79"/>
      <c r="N42" s="79"/>
      <c r="O42" s="79"/>
      <c r="P42" s="79"/>
    </row>
    <row r="43" spans="1:16" ht="15.75" x14ac:dyDescent="0.25">
      <c r="A43" s="88" t="s">
        <v>11</v>
      </c>
      <c r="B43" s="88"/>
      <c r="C43" s="88"/>
      <c r="D43" s="88"/>
      <c r="E43" s="88"/>
      <c r="F43" s="88"/>
      <c r="G43" s="88"/>
      <c r="H43" s="88"/>
      <c r="I43" s="88"/>
      <c r="J43" s="88"/>
      <c r="K43" s="1043" t="s">
        <v>12</v>
      </c>
      <c r="L43" s="1043"/>
      <c r="M43" s="1043"/>
      <c r="N43" s="124"/>
      <c r="O43" s="79"/>
      <c r="P43" s="79"/>
    </row>
    <row r="44" spans="1:16" ht="15.75" x14ac:dyDescent="0.2">
      <c r="A44" s="1042" t="s">
        <v>13</v>
      </c>
      <c r="B44" s="1042"/>
      <c r="C44" s="1042"/>
      <c r="D44" s="1042"/>
      <c r="E44" s="1042"/>
      <c r="F44" s="1042"/>
      <c r="G44" s="1042"/>
      <c r="H44" s="1042"/>
      <c r="I44" s="1042"/>
      <c r="J44" s="1042"/>
      <c r="K44" s="1042"/>
      <c r="L44" s="1042"/>
      <c r="M44" s="1042"/>
      <c r="N44" s="79"/>
      <c r="O44" s="79"/>
      <c r="P44" s="79"/>
    </row>
    <row r="45" spans="1:16" ht="15.6" customHeight="1" x14ac:dyDescent="0.2">
      <c r="A45" s="1042" t="s">
        <v>14</v>
      </c>
      <c r="B45" s="1042"/>
      <c r="C45" s="1042"/>
      <c r="D45" s="1042"/>
      <c r="E45" s="1042"/>
      <c r="F45" s="1042"/>
      <c r="G45" s="1042"/>
      <c r="H45" s="1042"/>
      <c r="I45" s="1042"/>
      <c r="J45" s="1042"/>
      <c r="K45" s="1042"/>
      <c r="L45" s="1042"/>
      <c r="M45" s="1042"/>
      <c r="N45" s="124"/>
      <c r="O45" s="79"/>
      <c r="P45" s="79"/>
    </row>
    <row r="46" spans="1:16" x14ac:dyDescent="0.2">
      <c r="A46" s="79"/>
      <c r="B46" s="79"/>
      <c r="C46" s="79"/>
      <c r="D46" s="79"/>
      <c r="E46" s="79"/>
      <c r="F46" s="79"/>
      <c r="G46" s="79"/>
      <c r="L46" s="31" t="s">
        <v>86</v>
      </c>
      <c r="M46" s="31"/>
      <c r="N46" s="31"/>
      <c r="O46" s="31"/>
      <c r="P46" s="31"/>
    </row>
  </sheetData>
  <mergeCells count="16">
    <mergeCell ref="N41:P41"/>
    <mergeCell ref="C9:E9"/>
    <mergeCell ref="L1:M1"/>
    <mergeCell ref="A2:M2"/>
    <mergeCell ref="A3:M3"/>
    <mergeCell ref="A5:M5"/>
    <mergeCell ref="A7:B7"/>
    <mergeCell ref="K43:M43"/>
    <mergeCell ref="A44:M44"/>
    <mergeCell ref="A9:A10"/>
    <mergeCell ref="B9:B10"/>
    <mergeCell ref="A45:M45"/>
    <mergeCell ref="F9:I9"/>
    <mergeCell ref="J9:M9"/>
    <mergeCell ref="A41:L41"/>
    <mergeCell ref="G12:H34"/>
  </mergeCells>
  <printOptions horizontalCentered="1"/>
  <pageMargins left="0.70866141732283472" right="0.70866141732283472" top="0.23622047244094491" bottom="0" header="0.31496062992125984" footer="0.31496062992125984"/>
  <pageSetup paperSize="9" scale="62"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zoomScale="84" zoomScaleSheetLayoutView="84" workbookViewId="0">
      <selection activeCell="A17" sqref="A17:A30"/>
    </sheetView>
  </sheetViews>
  <sheetFormatPr defaultRowHeight="12.75" x14ac:dyDescent="0.2"/>
  <cols>
    <col min="1" max="1" width="5.85546875" customWidth="1"/>
    <col min="2" max="2" width="12.28515625" customWidth="1"/>
    <col min="6" max="6" width="13.42578125" customWidth="1"/>
    <col min="7" max="7" width="14.85546875" customWidth="1"/>
    <col min="8" max="8" width="12.42578125" customWidth="1"/>
    <col min="9" max="9" width="15.28515625" customWidth="1"/>
    <col min="10" max="10" width="14.28515625" customWidth="1"/>
    <col min="11" max="11" width="13.85546875" customWidth="1"/>
    <col min="12" max="12" width="9.140625" hidden="1" customWidth="1"/>
  </cols>
  <sheetData>
    <row r="1" spans="1:12" ht="18" x14ac:dyDescent="0.35">
      <c r="A1" s="853" t="s">
        <v>0</v>
      </c>
      <c r="B1" s="853"/>
      <c r="C1" s="853"/>
      <c r="D1" s="853"/>
      <c r="E1" s="853"/>
      <c r="F1" s="853"/>
      <c r="G1" s="853"/>
      <c r="H1" s="853"/>
      <c r="I1" s="853"/>
      <c r="J1" s="1068" t="s">
        <v>531</v>
      </c>
      <c r="K1" s="1068"/>
    </row>
    <row r="2" spans="1:12" ht="21" x14ac:dyDescent="0.35">
      <c r="A2" s="854" t="s">
        <v>709</v>
      </c>
      <c r="B2" s="854"/>
      <c r="C2" s="854"/>
      <c r="D2" s="854"/>
      <c r="E2" s="854"/>
      <c r="F2" s="854"/>
      <c r="G2" s="854"/>
      <c r="H2" s="854"/>
      <c r="I2" s="854"/>
      <c r="J2" s="854"/>
      <c r="K2" s="854"/>
    </row>
    <row r="3" spans="1:12" ht="15" x14ac:dyDescent="0.3">
      <c r="A3" s="176"/>
      <c r="B3" s="176"/>
      <c r="C3" s="176"/>
      <c r="D3" s="176"/>
      <c r="E3" s="176"/>
      <c r="F3" s="176"/>
      <c r="G3" s="176"/>
      <c r="H3" s="176"/>
      <c r="I3" s="176"/>
      <c r="J3" s="176"/>
      <c r="K3" s="176"/>
    </row>
    <row r="4" spans="1:12" ht="34.5" customHeight="1" x14ac:dyDescent="0.3">
      <c r="A4" s="1069" t="s">
        <v>842</v>
      </c>
      <c r="B4" s="1069"/>
      <c r="C4" s="1069"/>
      <c r="D4" s="1069"/>
      <c r="E4" s="1069"/>
      <c r="F4" s="1069"/>
      <c r="G4" s="1069"/>
      <c r="H4" s="1069"/>
      <c r="I4" s="1069"/>
      <c r="J4" s="1069"/>
      <c r="K4" s="1069"/>
    </row>
    <row r="5" spans="1:12" ht="15" x14ac:dyDescent="0.3">
      <c r="A5" s="177" t="s">
        <v>259</v>
      </c>
      <c r="B5" s="177"/>
      <c r="C5" s="177"/>
      <c r="D5" s="177"/>
      <c r="E5" s="177"/>
      <c r="F5" s="177"/>
      <c r="G5" s="177"/>
      <c r="H5" s="177"/>
      <c r="I5" s="176"/>
      <c r="J5" s="963" t="s">
        <v>788</v>
      </c>
      <c r="K5" s="963"/>
      <c r="L5" s="963"/>
    </row>
    <row r="6" spans="1:12" ht="27.75" customHeight="1" x14ac:dyDescent="0.2">
      <c r="A6" s="979" t="s">
        <v>2</v>
      </c>
      <c r="B6" s="979" t="s">
        <v>3</v>
      </c>
      <c r="C6" s="979" t="s">
        <v>302</v>
      </c>
      <c r="D6" s="979" t="s">
        <v>303</v>
      </c>
      <c r="E6" s="979"/>
      <c r="F6" s="979"/>
      <c r="G6" s="979"/>
      <c r="H6" s="979"/>
      <c r="I6" s="1070" t="s">
        <v>304</v>
      </c>
      <c r="J6" s="1071"/>
      <c r="K6" s="1072"/>
    </row>
    <row r="7" spans="1:12" ht="90" customHeight="1" x14ac:dyDescent="0.2">
      <c r="A7" s="979"/>
      <c r="B7" s="979"/>
      <c r="C7" s="979"/>
      <c r="D7" s="205" t="s">
        <v>305</v>
      </c>
      <c r="E7" s="205" t="s">
        <v>203</v>
      </c>
      <c r="F7" s="205" t="s">
        <v>454</v>
      </c>
      <c r="G7" s="205" t="s">
        <v>306</v>
      </c>
      <c r="H7" s="205" t="s">
        <v>427</v>
      </c>
      <c r="I7" s="205" t="s">
        <v>307</v>
      </c>
      <c r="J7" s="205" t="s">
        <v>308</v>
      </c>
      <c r="K7" s="205" t="s">
        <v>309</v>
      </c>
    </row>
    <row r="8" spans="1:12" ht="15" x14ac:dyDescent="0.2">
      <c r="A8" s="179" t="s">
        <v>266</v>
      </c>
      <c r="B8" s="179" t="s">
        <v>267</v>
      </c>
      <c r="C8" s="179" t="s">
        <v>268</v>
      </c>
      <c r="D8" s="179" t="s">
        <v>269</v>
      </c>
      <c r="E8" s="179" t="s">
        <v>270</v>
      </c>
      <c r="F8" s="179" t="s">
        <v>271</v>
      </c>
      <c r="G8" s="179" t="s">
        <v>272</v>
      </c>
      <c r="H8" s="179" t="s">
        <v>273</v>
      </c>
      <c r="I8" s="179" t="s">
        <v>291</v>
      </c>
      <c r="J8" s="179" t="s">
        <v>292</v>
      </c>
      <c r="K8" s="179" t="s">
        <v>293</v>
      </c>
    </row>
    <row r="9" spans="1:12" ht="20.45" customHeight="1" x14ac:dyDescent="0.2">
      <c r="A9" s="605">
        <v>1</v>
      </c>
      <c r="B9" s="45" t="s">
        <v>893</v>
      </c>
      <c r="C9" s="1073" t="s">
        <v>903</v>
      </c>
      <c r="D9" s="1074"/>
      <c r="E9" s="1074"/>
      <c r="F9" s="1074"/>
      <c r="G9" s="1074"/>
      <c r="H9" s="1074"/>
      <c r="I9" s="1074"/>
      <c r="J9" s="1074"/>
      <c r="K9" s="1075"/>
    </row>
    <row r="10" spans="1:12" ht="20.45" customHeight="1" x14ac:dyDescent="0.2">
      <c r="A10" s="605">
        <v>2</v>
      </c>
      <c r="B10" s="45" t="s">
        <v>894</v>
      </c>
      <c r="C10" s="1076"/>
      <c r="D10" s="1077"/>
      <c r="E10" s="1077"/>
      <c r="F10" s="1077"/>
      <c r="G10" s="1077"/>
      <c r="H10" s="1077"/>
      <c r="I10" s="1077"/>
      <c r="J10" s="1077"/>
      <c r="K10" s="1078"/>
    </row>
    <row r="11" spans="1:12" ht="20.45" customHeight="1" x14ac:dyDescent="0.2">
      <c r="A11" s="605">
        <v>3</v>
      </c>
      <c r="B11" s="45" t="s">
        <v>895</v>
      </c>
      <c r="C11" s="1076"/>
      <c r="D11" s="1077"/>
      <c r="E11" s="1077"/>
      <c r="F11" s="1077"/>
      <c r="G11" s="1077"/>
      <c r="H11" s="1077"/>
      <c r="I11" s="1077"/>
      <c r="J11" s="1077"/>
      <c r="K11" s="1078"/>
    </row>
    <row r="12" spans="1:12" ht="20.45" customHeight="1" x14ac:dyDescent="0.2">
      <c r="A12" s="605">
        <v>4</v>
      </c>
      <c r="B12" s="45" t="s">
        <v>896</v>
      </c>
      <c r="C12" s="1076"/>
      <c r="D12" s="1077"/>
      <c r="E12" s="1077"/>
      <c r="F12" s="1077"/>
      <c r="G12" s="1077"/>
      <c r="H12" s="1077"/>
      <c r="I12" s="1077"/>
      <c r="J12" s="1077"/>
      <c r="K12" s="1078"/>
    </row>
    <row r="13" spans="1:12" ht="20.45" customHeight="1" x14ac:dyDescent="0.2">
      <c r="A13" s="605">
        <v>5</v>
      </c>
      <c r="B13" s="45" t="s">
        <v>897</v>
      </c>
      <c r="C13" s="1076"/>
      <c r="D13" s="1077"/>
      <c r="E13" s="1077"/>
      <c r="F13" s="1077"/>
      <c r="G13" s="1077"/>
      <c r="H13" s="1077"/>
      <c r="I13" s="1077"/>
      <c r="J13" s="1077"/>
      <c r="K13" s="1078"/>
    </row>
    <row r="14" spans="1:12" ht="20.45" customHeight="1" x14ac:dyDescent="0.2">
      <c r="A14" s="605">
        <v>6</v>
      </c>
      <c r="B14" s="45" t="s">
        <v>898</v>
      </c>
      <c r="C14" s="1076"/>
      <c r="D14" s="1077"/>
      <c r="E14" s="1077"/>
      <c r="F14" s="1077"/>
      <c r="G14" s="1077"/>
      <c r="H14" s="1077"/>
      <c r="I14" s="1077"/>
      <c r="J14" s="1077"/>
      <c r="K14" s="1078"/>
    </row>
    <row r="15" spans="1:12" ht="20.45" customHeight="1" x14ac:dyDescent="0.2">
      <c r="A15" s="605">
        <v>7</v>
      </c>
      <c r="B15" s="45" t="s">
        <v>899</v>
      </c>
      <c r="C15" s="1076"/>
      <c r="D15" s="1077"/>
      <c r="E15" s="1077"/>
      <c r="F15" s="1077"/>
      <c r="G15" s="1077"/>
      <c r="H15" s="1077"/>
      <c r="I15" s="1077"/>
      <c r="J15" s="1077"/>
      <c r="K15" s="1078"/>
    </row>
    <row r="16" spans="1:12" ht="20.45" customHeight="1" x14ac:dyDescent="0.2">
      <c r="A16" s="605">
        <v>8</v>
      </c>
      <c r="B16" s="45" t="s">
        <v>900</v>
      </c>
      <c r="C16" s="1076"/>
      <c r="D16" s="1077"/>
      <c r="E16" s="1077"/>
      <c r="F16" s="1077"/>
      <c r="G16" s="1077"/>
      <c r="H16" s="1077"/>
      <c r="I16" s="1077"/>
      <c r="J16" s="1077"/>
      <c r="K16" s="1078"/>
    </row>
    <row r="17" spans="1:11" ht="20.45" customHeight="1" x14ac:dyDescent="0.2">
      <c r="A17" s="605">
        <v>9</v>
      </c>
      <c r="B17" s="45" t="s">
        <v>901</v>
      </c>
      <c r="C17" s="1076"/>
      <c r="D17" s="1077"/>
      <c r="E17" s="1077"/>
      <c r="F17" s="1077"/>
      <c r="G17" s="1077"/>
      <c r="H17" s="1077"/>
      <c r="I17" s="1077"/>
      <c r="J17" s="1077"/>
      <c r="K17" s="1078"/>
    </row>
    <row r="18" spans="1:11" ht="20.45" customHeight="1" x14ac:dyDescent="0.2">
      <c r="A18" s="605">
        <v>10</v>
      </c>
      <c r="B18" s="45" t="s">
        <v>902</v>
      </c>
      <c r="C18" s="1076"/>
      <c r="D18" s="1077"/>
      <c r="E18" s="1077"/>
      <c r="F18" s="1077"/>
      <c r="G18" s="1077"/>
      <c r="H18" s="1077"/>
      <c r="I18" s="1077"/>
      <c r="J18" s="1077"/>
      <c r="K18" s="1078"/>
    </row>
    <row r="19" spans="1:11" ht="20.45" customHeight="1" x14ac:dyDescent="0.2">
      <c r="A19" s="663">
        <v>11</v>
      </c>
      <c r="B19" s="45" t="s">
        <v>938</v>
      </c>
      <c r="C19" s="1076"/>
      <c r="D19" s="1077"/>
      <c r="E19" s="1077"/>
      <c r="F19" s="1077"/>
      <c r="G19" s="1077"/>
      <c r="H19" s="1077"/>
      <c r="I19" s="1077"/>
      <c r="J19" s="1077"/>
      <c r="K19" s="1078"/>
    </row>
    <row r="20" spans="1:11" ht="20.45" customHeight="1" x14ac:dyDescent="0.2">
      <c r="A20" s="663">
        <v>12</v>
      </c>
      <c r="B20" s="45" t="s">
        <v>939</v>
      </c>
      <c r="C20" s="1076"/>
      <c r="D20" s="1077"/>
      <c r="E20" s="1077"/>
      <c r="F20" s="1077"/>
      <c r="G20" s="1077"/>
      <c r="H20" s="1077"/>
      <c r="I20" s="1077"/>
      <c r="J20" s="1077"/>
      <c r="K20" s="1078"/>
    </row>
    <row r="21" spans="1:11" ht="20.45" customHeight="1" x14ac:dyDescent="0.2">
      <c r="A21" s="663">
        <v>13</v>
      </c>
      <c r="B21" s="45" t="s">
        <v>940</v>
      </c>
      <c r="C21" s="1076"/>
      <c r="D21" s="1077"/>
      <c r="E21" s="1077"/>
      <c r="F21" s="1077"/>
      <c r="G21" s="1077"/>
      <c r="H21" s="1077"/>
      <c r="I21" s="1077"/>
      <c r="J21" s="1077"/>
      <c r="K21" s="1078"/>
    </row>
    <row r="22" spans="1:11" ht="20.45" customHeight="1" x14ac:dyDescent="0.2">
      <c r="A22" s="663">
        <v>14</v>
      </c>
      <c r="B22" s="45" t="s">
        <v>941</v>
      </c>
      <c r="C22" s="1076"/>
      <c r="D22" s="1077"/>
      <c r="E22" s="1077"/>
      <c r="F22" s="1077"/>
      <c r="G22" s="1077"/>
      <c r="H22" s="1077"/>
      <c r="I22" s="1077"/>
      <c r="J22" s="1077"/>
      <c r="K22" s="1078"/>
    </row>
    <row r="23" spans="1:11" ht="20.45" customHeight="1" x14ac:dyDescent="0.2">
      <c r="A23" s="663">
        <v>15</v>
      </c>
      <c r="B23" s="45" t="s">
        <v>942</v>
      </c>
      <c r="C23" s="1076"/>
      <c r="D23" s="1077"/>
      <c r="E23" s="1077"/>
      <c r="F23" s="1077"/>
      <c r="G23" s="1077"/>
      <c r="H23" s="1077"/>
      <c r="I23" s="1077"/>
      <c r="J23" s="1077"/>
      <c r="K23" s="1078"/>
    </row>
    <row r="24" spans="1:11" ht="20.45" customHeight="1" x14ac:dyDescent="0.2">
      <c r="A24" s="663">
        <v>16</v>
      </c>
      <c r="B24" s="45" t="s">
        <v>943</v>
      </c>
      <c r="C24" s="1076"/>
      <c r="D24" s="1077"/>
      <c r="E24" s="1077"/>
      <c r="F24" s="1077"/>
      <c r="G24" s="1077"/>
      <c r="H24" s="1077"/>
      <c r="I24" s="1077"/>
      <c r="J24" s="1077"/>
      <c r="K24" s="1078"/>
    </row>
    <row r="25" spans="1:11" ht="20.45" customHeight="1" x14ac:dyDescent="0.2">
      <c r="A25" s="663">
        <v>17</v>
      </c>
      <c r="B25" s="45" t="s">
        <v>944</v>
      </c>
      <c r="C25" s="1076"/>
      <c r="D25" s="1077"/>
      <c r="E25" s="1077"/>
      <c r="F25" s="1077"/>
      <c r="G25" s="1077"/>
      <c r="H25" s="1077"/>
      <c r="I25" s="1077"/>
      <c r="J25" s="1077"/>
      <c r="K25" s="1078"/>
    </row>
    <row r="26" spans="1:11" ht="20.45" customHeight="1" x14ac:dyDescent="0.2">
      <c r="A26" s="663">
        <v>18</v>
      </c>
      <c r="B26" s="45" t="s">
        <v>945</v>
      </c>
      <c r="C26" s="1076"/>
      <c r="D26" s="1077"/>
      <c r="E26" s="1077"/>
      <c r="F26" s="1077"/>
      <c r="G26" s="1077"/>
      <c r="H26" s="1077"/>
      <c r="I26" s="1077"/>
      <c r="J26" s="1077"/>
      <c r="K26" s="1078"/>
    </row>
    <row r="27" spans="1:11" ht="20.45" customHeight="1" x14ac:dyDescent="0.2">
      <c r="A27" s="663">
        <v>19</v>
      </c>
      <c r="B27" s="45" t="s">
        <v>946</v>
      </c>
      <c r="C27" s="1076"/>
      <c r="D27" s="1077"/>
      <c r="E27" s="1077"/>
      <c r="F27" s="1077"/>
      <c r="G27" s="1077"/>
      <c r="H27" s="1077"/>
      <c r="I27" s="1077"/>
      <c r="J27" s="1077"/>
      <c r="K27" s="1078"/>
    </row>
    <row r="28" spans="1:11" ht="20.45" customHeight="1" x14ac:dyDescent="0.2">
      <c r="A28" s="663">
        <v>20</v>
      </c>
      <c r="B28" s="45" t="s">
        <v>947</v>
      </c>
      <c r="C28" s="1076"/>
      <c r="D28" s="1077"/>
      <c r="E28" s="1077"/>
      <c r="F28" s="1077"/>
      <c r="G28" s="1077"/>
      <c r="H28" s="1077"/>
      <c r="I28" s="1077"/>
      <c r="J28" s="1077"/>
      <c r="K28" s="1078"/>
    </row>
    <row r="29" spans="1:11" ht="20.45" customHeight="1" x14ac:dyDescent="0.2">
      <c r="A29" s="663">
        <v>21</v>
      </c>
      <c r="B29" s="45" t="s">
        <v>948</v>
      </c>
      <c r="C29" s="1076"/>
      <c r="D29" s="1077"/>
      <c r="E29" s="1077"/>
      <c r="F29" s="1077"/>
      <c r="G29" s="1077"/>
      <c r="H29" s="1077"/>
      <c r="I29" s="1077"/>
      <c r="J29" s="1077"/>
      <c r="K29" s="1078"/>
    </row>
    <row r="30" spans="1:11" ht="20.45" customHeight="1" x14ac:dyDescent="0.2">
      <c r="A30" s="663">
        <v>22</v>
      </c>
      <c r="B30" s="45" t="s">
        <v>949</v>
      </c>
      <c r="C30" s="1076"/>
      <c r="D30" s="1077"/>
      <c r="E30" s="1077"/>
      <c r="F30" s="1077"/>
      <c r="G30" s="1077"/>
      <c r="H30" s="1077"/>
      <c r="I30" s="1077"/>
      <c r="J30" s="1077"/>
      <c r="K30" s="1078"/>
    </row>
    <row r="31" spans="1:11" ht="20.45" customHeight="1" x14ac:dyDescent="0.25">
      <c r="A31" s="344"/>
      <c r="B31" s="606" t="s">
        <v>950</v>
      </c>
      <c r="C31" s="1079"/>
      <c r="D31" s="1080"/>
      <c r="E31" s="1080"/>
      <c r="F31" s="1080"/>
      <c r="G31" s="1080"/>
      <c r="H31" s="1080"/>
      <c r="I31" s="1080"/>
      <c r="J31" s="1080"/>
      <c r="K31" s="1081"/>
    </row>
    <row r="32" spans="1:11" ht="15" x14ac:dyDescent="0.25">
      <c r="A32" s="345"/>
      <c r="B32" s="48"/>
      <c r="C32" s="48"/>
      <c r="D32" s="48"/>
      <c r="E32" s="48"/>
      <c r="F32" s="48"/>
      <c r="G32" s="48"/>
      <c r="H32" s="48"/>
      <c r="I32" s="48"/>
      <c r="J32" s="48"/>
      <c r="K32" s="48"/>
    </row>
    <row r="33" spans="1:12" ht="15" x14ac:dyDescent="0.25">
      <c r="A33" s="345"/>
      <c r="B33" s="48"/>
      <c r="C33" s="48"/>
      <c r="D33" s="48"/>
      <c r="E33" s="48"/>
      <c r="F33" s="48"/>
      <c r="G33" s="48"/>
      <c r="H33" s="48"/>
      <c r="I33" s="48"/>
      <c r="J33" s="48"/>
      <c r="K33" s="48"/>
    </row>
    <row r="35" spans="1:12" x14ac:dyDescent="0.2">
      <c r="A35" s="14" t="s">
        <v>455</v>
      </c>
    </row>
    <row r="37" spans="1:12" x14ac:dyDescent="0.2">
      <c r="A37" s="181"/>
      <c r="B37" s="181"/>
      <c r="C37" s="181"/>
      <c r="D37" s="181"/>
      <c r="I37" s="851" t="s">
        <v>12</v>
      </c>
      <c r="J37" s="851"/>
      <c r="K37" s="851"/>
    </row>
    <row r="38" spans="1:12" ht="15" customHeight="1" x14ac:dyDescent="0.2">
      <c r="A38" s="181"/>
      <c r="B38" s="181"/>
      <c r="C38" s="181"/>
      <c r="D38" s="181"/>
      <c r="I38" s="851" t="s">
        <v>13</v>
      </c>
      <c r="J38" s="851"/>
      <c r="K38" s="851"/>
      <c r="L38" s="195"/>
    </row>
    <row r="39" spans="1:12" ht="15" customHeight="1" x14ac:dyDescent="0.2">
      <c r="A39" s="181"/>
      <c r="B39" s="181"/>
      <c r="C39" s="181"/>
      <c r="D39" s="181"/>
      <c r="I39" s="851" t="s">
        <v>89</v>
      </c>
      <c r="J39" s="851"/>
      <c r="K39" s="851"/>
      <c r="L39" s="195"/>
    </row>
    <row r="40" spans="1:12" x14ac:dyDescent="0.2">
      <c r="A40" s="181" t="s">
        <v>11</v>
      </c>
      <c r="C40" s="181"/>
      <c r="D40" s="181"/>
      <c r="I40" s="852" t="s">
        <v>86</v>
      </c>
      <c r="J40" s="852"/>
      <c r="K40" s="186"/>
    </row>
  </sheetData>
  <mergeCells count="15">
    <mergeCell ref="I39:K39"/>
    <mergeCell ref="I40:J40"/>
    <mergeCell ref="A1:I1"/>
    <mergeCell ref="J1:K1"/>
    <mergeCell ref="A2:K2"/>
    <mergeCell ref="A4:K4"/>
    <mergeCell ref="J5:L5"/>
    <mergeCell ref="A6:A7"/>
    <mergeCell ref="B6:B7"/>
    <mergeCell ref="C6:C7"/>
    <mergeCell ref="D6:H6"/>
    <mergeCell ref="I6:K6"/>
    <mergeCell ref="I37:K37"/>
    <mergeCell ref="I38:K38"/>
    <mergeCell ref="C9:K31"/>
  </mergeCells>
  <printOptions horizontalCentered="1"/>
  <pageMargins left="0.70866141732283472" right="0.70866141732283472" top="0.23622047244094491" bottom="0" header="0.31496062992125984" footer="0.31496062992125984"/>
  <pageSetup paperSize="9" scale="7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view="pageBreakPreview" topLeftCell="A7" zoomScale="80" zoomScaleSheetLayoutView="80" workbookViewId="0">
      <selection activeCell="A31" sqref="A31:XFD31"/>
    </sheetView>
  </sheetViews>
  <sheetFormatPr defaultRowHeight="12.75" x14ac:dyDescent="0.2"/>
  <cols>
    <col min="1" max="1" width="7.85546875" customWidth="1"/>
    <col min="2" max="2" width="12" customWidth="1"/>
    <col min="7" max="7" width="12.28515625" customWidth="1"/>
    <col min="8" max="8" width="11.5703125" customWidth="1"/>
    <col min="9" max="12" width="10.42578125" customWidth="1"/>
    <col min="13" max="13" width="11" customWidth="1"/>
    <col min="14" max="14" width="10" customWidth="1"/>
    <col min="15" max="15" width="11.85546875" customWidth="1"/>
  </cols>
  <sheetData>
    <row r="1" spans="1:15" ht="18" x14ac:dyDescent="0.35">
      <c r="A1" s="853" t="s">
        <v>0</v>
      </c>
      <c r="B1" s="853"/>
      <c r="C1" s="853"/>
      <c r="D1" s="853"/>
      <c r="E1" s="853"/>
      <c r="F1" s="853"/>
      <c r="G1" s="853"/>
      <c r="H1" s="853"/>
      <c r="I1" s="853"/>
      <c r="J1" s="853"/>
      <c r="K1" s="853"/>
      <c r="L1" s="853"/>
      <c r="M1" s="853"/>
      <c r="N1" s="853"/>
      <c r="O1" s="212" t="s">
        <v>533</v>
      </c>
    </row>
    <row r="2" spans="1:15" ht="21" x14ac:dyDescent="0.35">
      <c r="A2" s="854" t="s">
        <v>709</v>
      </c>
      <c r="B2" s="854"/>
      <c r="C2" s="854"/>
      <c r="D2" s="854"/>
      <c r="E2" s="854"/>
      <c r="F2" s="854"/>
      <c r="G2" s="854"/>
      <c r="H2" s="854"/>
      <c r="I2" s="854"/>
      <c r="J2" s="854"/>
      <c r="K2" s="854"/>
      <c r="L2" s="854"/>
      <c r="M2" s="854"/>
      <c r="N2" s="854"/>
      <c r="O2" s="854"/>
    </row>
    <row r="3" spans="1:15" ht="15" x14ac:dyDescent="0.3">
      <c r="A3" s="176"/>
      <c r="B3" s="176"/>
      <c r="C3" s="176"/>
      <c r="D3" s="176"/>
      <c r="E3" s="176"/>
      <c r="F3" s="176"/>
      <c r="G3" s="176"/>
      <c r="H3" s="176"/>
      <c r="I3" s="176"/>
      <c r="J3" s="176"/>
      <c r="K3" s="176"/>
    </row>
    <row r="4" spans="1:15" ht="18" x14ac:dyDescent="0.35">
      <c r="A4" s="853" t="s">
        <v>532</v>
      </c>
      <c r="B4" s="853"/>
      <c r="C4" s="853"/>
      <c r="D4" s="853"/>
      <c r="E4" s="853"/>
      <c r="F4" s="853"/>
      <c r="G4" s="853"/>
      <c r="H4" s="853"/>
      <c r="I4" s="853"/>
      <c r="J4" s="853"/>
      <c r="K4" s="853"/>
      <c r="L4" s="853"/>
      <c r="M4" s="853"/>
      <c r="N4" s="853"/>
      <c r="O4" s="853"/>
    </row>
    <row r="5" spans="1:15" ht="15" x14ac:dyDescent="0.3">
      <c r="A5" s="177" t="s">
        <v>259</v>
      </c>
      <c r="B5" s="177"/>
      <c r="C5" s="177"/>
      <c r="D5" s="177"/>
      <c r="E5" s="177"/>
      <c r="F5" s="177"/>
      <c r="G5" s="177"/>
      <c r="H5" s="177"/>
      <c r="I5" s="177"/>
      <c r="J5" s="177"/>
      <c r="K5" s="176"/>
      <c r="M5" s="963" t="s">
        <v>788</v>
      </c>
      <c r="N5" s="963"/>
      <c r="O5" s="963"/>
    </row>
    <row r="6" spans="1:15" ht="44.25" customHeight="1" x14ac:dyDescent="0.2">
      <c r="A6" s="979" t="s">
        <v>2</v>
      </c>
      <c r="B6" s="979" t="s">
        <v>3</v>
      </c>
      <c r="C6" s="979" t="s">
        <v>310</v>
      </c>
      <c r="D6" s="977" t="s">
        <v>311</v>
      </c>
      <c r="E6" s="977" t="s">
        <v>312</v>
      </c>
      <c r="F6" s="977" t="s">
        <v>313</v>
      </c>
      <c r="G6" s="977" t="s">
        <v>314</v>
      </c>
      <c r="H6" s="979" t="s">
        <v>315</v>
      </c>
      <c r="I6" s="979"/>
      <c r="J6" s="979" t="s">
        <v>316</v>
      </c>
      <c r="K6" s="979"/>
      <c r="L6" s="979" t="s">
        <v>317</v>
      </c>
      <c r="M6" s="979"/>
      <c r="N6" s="979" t="s">
        <v>318</v>
      </c>
      <c r="O6" s="979"/>
    </row>
    <row r="7" spans="1:15" ht="54" customHeight="1" x14ac:dyDescent="0.2">
      <c r="A7" s="979"/>
      <c r="B7" s="979"/>
      <c r="C7" s="979"/>
      <c r="D7" s="978"/>
      <c r="E7" s="978"/>
      <c r="F7" s="978"/>
      <c r="G7" s="978"/>
      <c r="H7" s="205" t="s">
        <v>319</v>
      </c>
      <c r="I7" s="205" t="s">
        <v>320</v>
      </c>
      <c r="J7" s="205" t="s">
        <v>319</v>
      </c>
      <c r="K7" s="205" t="s">
        <v>320</v>
      </c>
      <c r="L7" s="205" t="s">
        <v>319</v>
      </c>
      <c r="M7" s="205" t="s">
        <v>320</v>
      </c>
      <c r="N7" s="205" t="s">
        <v>319</v>
      </c>
      <c r="O7" s="205" t="s">
        <v>320</v>
      </c>
    </row>
    <row r="8" spans="1:15" ht="15" x14ac:dyDescent="0.2">
      <c r="A8" s="179" t="s">
        <v>266</v>
      </c>
      <c r="B8" s="179" t="s">
        <v>267</v>
      </c>
      <c r="C8" s="179" t="s">
        <v>268</v>
      </c>
      <c r="D8" s="179" t="s">
        <v>269</v>
      </c>
      <c r="E8" s="179" t="s">
        <v>270</v>
      </c>
      <c r="F8" s="179" t="s">
        <v>271</v>
      </c>
      <c r="G8" s="179" t="s">
        <v>272</v>
      </c>
      <c r="H8" s="179" t="s">
        <v>273</v>
      </c>
      <c r="I8" s="179" t="s">
        <v>291</v>
      </c>
      <c r="J8" s="179" t="s">
        <v>292</v>
      </c>
      <c r="K8" s="179" t="s">
        <v>293</v>
      </c>
      <c r="L8" s="179" t="s">
        <v>321</v>
      </c>
      <c r="M8" s="179" t="s">
        <v>322</v>
      </c>
      <c r="N8" s="179" t="s">
        <v>323</v>
      </c>
      <c r="O8" s="179" t="s">
        <v>324</v>
      </c>
    </row>
    <row r="9" spans="1:15" ht="20.25" customHeight="1" x14ac:dyDescent="0.2">
      <c r="A9" s="605">
        <v>1</v>
      </c>
      <c r="B9" s="45" t="s">
        <v>893</v>
      </c>
      <c r="C9" s="1082" t="s">
        <v>903</v>
      </c>
      <c r="D9" s="1082"/>
      <c r="E9" s="1082"/>
      <c r="F9" s="1082"/>
      <c r="G9" s="1082"/>
      <c r="H9" s="1082"/>
      <c r="I9" s="1082"/>
      <c r="J9" s="1082"/>
      <c r="K9" s="1082"/>
      <c r="L9" s="1082"/>
      <c r="M9" s="1082"/>
      <c r="N9" s="1082"/>
      <c r="O9" s="1082"/>
    </row>
    <row r="10" spans="1:15" ht="20.25" customHeight="1" x14ac:dyDescent="0.2">
      <c r="A10" s="605">
        <v>2</v>
      </c>
      <c r="B10" s="45" t="s">
        <v>894</v>
      </c>
      <c r="C10" s="1082"/>
      <c r="D10" s="1082"/>
      <c r="E10" s="1082"/>
      <c r="F10" s="1082"/>
      <c r="G10" s="1082"/>
      <c r="H10" s="1082"/>
      <c r="I10" s="1082"/>
      <c r="J10" s="1082"/>
      <c r="K10" s="1082"/>
      <c r="L10" s="1082"/>
      <c r="M10" s="1082"/>
      <c r="N10" s="1082"/>
      <c r="O10" s="1082"/>
    </row>
    <row r="11" spans="1:15" ht="20.25" customHeight="1" x14ac:dyDescent="0.2">
      <c r="A11" s="605">
        <v>3</v>
      </c>
      <c r="B11" s="45" t="s">
        <v>895</v>
      </c>
      <c r="C11" s="1082"/>
      <c r="D11" s="1082"/>
      <c r="E11" s="1082"/>
      <c r="F11" s="1082"/>
      <c r="G11" s="1082"/>
      <c r="H11" s="1082"/>
      <c r="I11" s="1082"/>
      <c r="J11" s="1082"/>
      <c r="K11" s="1082"/>
      <c r="L11" s="1082"/>
      <c r="M11" s="1082"/>
      <c r="N11" s="1082"/>
      <c r="O11" s="1082"/>
    </row>
    <row r="12" spans="1:15" ht="20.25" customHeight="1" x14ac:dyDescent="0.2">
      <c r="A12" s="605">
        <v>4</v>
      </c>
      <c r="B12" s="45" t="s">
        <v>896</v>
      </c>
      <c r="C12" s="1082"/>
      <c r="D12" s="1082"/>
      <c r="E12" s="1082"/>
      <c r="F12" s="1082"/>
      <c r="G12" s="1082"/>
      <c r="H12" s="1082"/>
      <c r="I12" s="1082"/>
      <c r="J12" s="1082"/>
      <c r="K12" s="1082"/>
      <c r="L12" s="1082"/>
      <c r="M12" s="1082"/>
      <c r="N12" s="1082"/>
      <c r="O12" s="1082"/>
    </row>
    <row r="13" spans="1:15" ht="20.25" customHeight="1" x14ac:dyDescent="0.2">
      <c r="A13" s="605">
        <v>5</v>
      </c>
      <c r="B13" s="45" t="s">
        <v>897</v>
      </c>
      <c r="C13" s="1082"/>
      <c r="D13" s="1082"/>
      <c r="E13" s="1082"/>
      <c r="F13" s="1082"/>
      <c r="G13" s="1082"/>
      <c r="H13" s="1082"/>
      <c r="I13" s="1082"/>
      <c r="J13" s="1082"/>
      <c r="K13" s="1082"/>
      <c r="L13" s="1082"/>
      <c r="M13" s="1082"/>
      <c r="N13" s="1082"/>
      <c r="O13" s="1082"/>
    </row>
    <row r="14" spans="1:15" ht="20.25" customHeight="1" x14ac:dyDescent="0.2">
      <c r="A14" s="605">
        <v>6</v>
      </c>
      <c r="B14" s="45" t="s">
        <v>898</v>
      </c>
      <c r="C14" s="1082"/>
      <c r="D14" s="1082"/>
      <c r="E14" s="1082"/>
      <c r="F14" s="1082"/>
      <c r="G14" s="1082"/>
      <c r="H14" s="1082"/>
      <c r="I14" s="1082"/>
      <c r="J14" s="1082"/>
      <c r="K14" s="1082"/>
      <c r="L14" s="1082"/>
      <c r="M14" s="1082"/>
      <c r="N14" s="1082"/>
      <c r="O14" s="1082"/>
    </row>
    <row r="15" spans="1:15" ht="20.25" customHeight="1" x14ac:dyDescent="0.2">
      <c r="A15" s="605">
        <v>7</v>
      </c>
      <c r="B15" s="45" t="s">
        <v>899</v>
      </c>
      <c r="C15" s="1082"/>
      <c r="D15" s="1082"/>
      <c r="E15" s="1082"/>
      <c r="F15" s="1082"/>
      <c r="G15" s="1082"/>
      <c r="H15" s="1082"/>
      <c r="I15" s="1082"/>
      <c r="J15" s="1082"/>
      <c r="K15" s="1082"/>
      <c r="L15" s="1082"/>
      <c r="M15" s="1082"/>
      <c r="N15" s="1082"/>
      <c r="O15" s="1082"/>
    </row>
    <row r="16" spans="1:15" ht="20.25" customHeight="1" x14ac:dyDescent="0.2">
      <c r="A16" s="605">
        <v>8</v>
      </c>
      <c r="B16" s="45" t="s">
        <v>900</v>
      </c>
      <c r="C16" s="1082"/>
      <c r="D16" s="1082"/>
      <c r="E16" s="1082"/>
      <c r="F16" s="1082"/>
      <c r="G16" s="1082"/>
      <c r="H16" s="1082"/>
      <c r="I16" s="1082"/>
      <c r="J16" s="1082"/>
      <c r="K16" s="1082"/>
      <c r="L16" s="1082"/>
      <c r="M16" s="1082"/>
      <c r="N16" s="1082"/>
      <c r="O16" s="1082"/>
    </row>
    <row r="17" spans="1:15" ht="20.25" customHeight="1" x14ac:dyDescent="0.2">
      <c r="A17" s="605">
        <v>9</v>
      </c>
      <c r="B17" s="45" t="s">
        <v>901</v>
      </c>
      <c r="C17" s="1082"/>
      <c r="D17" s="1082"/>
      <c r="E17" s="1082"/>
      <c r="F17" s="1082"/>
      <c r="G17" s="1082"/>
      <c r="H17" s="1082"/>
      <c r="I17" s="1082"/>
      <c r="J17" s="1082"/>
      <c r="K17" s="1082"/>
      <c r="L17" s="1082"/>
      <c r="M17" s="1082"/>
      <c r="N17" s="1082"/>
      <c r="O17" s="1082"/>
    </row>
    <row r="18" spans="1:15" ht="20.25" customHeight="1" x14ac:dyDescent="0.2">
      <c r="A18" s="605">
        <v>10</v>
      </c>
      <c r="B18" s="45" t="s">
        <v>902</v>
      </c>
      <c r="C18" s="1082"/>
      <c r="D18" s="1082"/>
      <c r="E18" s="1082"/>
      <c r="F18" s="1082"/>
      <c r="G18" s="1082"/>
      <c r="H18" s="1082"/>
      <c r="I18" s="1082"/>
      <c r="J18" s="1082"/>
      <c r="K18" s="1082"/>
      <c r="L18" s="1082"/>
      <c r="M18" s="1082"/>
      <c r="N18" s="1082"/>
      <c r="O18" s="1082"/>
    </row>
    <row r="19" spans="1:15" ht="20.25" customHeight="1" x14ac:dyDescent="0.2">
      <c r="A19" s="663">
        <v>11</v>
      </c>
      <c r="B19" s="45" t="s">
        <v>938</v>
      </c>
      <c r="C19" s="1082"/>
      <c r="D19" s="1082"/>
      <c r="E19" s="1082"/>
      <c r="F19" s="1082"/>
      <c r="G19" s="1082"/>
      <c r="H19" s="1082"/>
      <c r="I19" s="1082"/>
      <c r="J19" s="1082"/>
      <c r="K19" s="1082"/>
      <c r="L19" s="1082"/>
      <c r="M19" s="1082"/>
      <c r="N19" s="1082"/>
      <c r="O19" s="1082"/>
    </row>
    <row r="20" spans="1:15" ht="20.25" customHeight="1" x14ac:dyDescent="0.2">
      <c r="A20" s="663">
        <v>12</v>
      </c>
      <c r="B20" s="45" t="s">
        <v>939</v>
      </c>
      <c r="C20" s="1082"/>
      <c r="D20" s="1082"/>
      <c r="E20" s="1082"/>
      <c r="F20" s="1082"/>
      <c r="G20" s="1082"/>
      <c r="H20" s="1082"/>
      <c r="I20" s="1082"/>
      <c r="J20" s="1082"/>
      <c r="K20" s="1082"/>
      <c r="L20" s="1082"/>
      <c r="M20" s="1082"/>
      <c r="N20" s="1082"/>
      <c r="O20" s="1082"/>
    </row>
    <row r="21" spans="1:15" ht="20.25" customHeight="1" x14ac:dyDescent="0.2">
      <c r="A21" s="663">
        <v>13</v>
      </c>
      <c r="B21" s="45" t="s">
        <v>940</v>
      </c>
      <c r="C21" s="1082"/>
      <c r="D21" s="1082"/>
      <c r="E21" s="1082"/>
      <c r="F21" s="1082"/>
      <c r="G21" s="1082"/>
      <c r="H21" s="1082"/>
      <c r="I21" s="1082"/>
      <c r="J21" s="1082"/>
      <c r="K21" s="1082"/>
      <c r="L21" s="1082"/>
      <c r="M21" s="1082"/>
      <c r="N21" s="1082"/>
      <c r="O21" s="1082"/>
    </row>
    <row r="22" spans="1:15" ht="20.25" customHeight="1" x14ac:dyDescent="0.2">
      <c r="A22" s="663">
        <v>14</v>
      </c>
      <c r="B22" s="45" t="s">
        <v>941</v>
      </c>
      <c r="C22" s="1082"/>
      <c r="D22" s="1082"/>
      <c r="E22" s="1082"/>
      <c r="F22" s="1082"/>
      <c r="G22" s="1082"/>
      <c r="H22" s="1082"/>
      <c r="I22" s="1082"/>
      <c r="J22" s="1082"/>
      <c r="K22" s="1082"/>
      <c r="L22" s="1082"/>
      <c r="M22" s="1082"/>
      <c r="N22" s="1082"/>
      <c r="O22" s="1082"/>
    </row>
    <row r="23" spans="1:15" ht="20.25" customHeight="1" x14ac:dyDescent="0.2">
      <c r="A23" s="663">
        <v>15</v>
      </c>
      <c r="B23" s="45" t="s">
        <v>942</v>
      </c>
      <c r="C23" s="1082"/>
      <c r="D23" s="1082"/>
      <c r="E23" s="1082"/>
      <c r="F23" s="1082"/>
      <c r="G23" s="1082"/>
      <c r="H23" s="1082"/>
      <c r="I23" s="1082"/>
      <c r="J23" s="1082"/>
      <c r="K23" s="1082"/>
      <c r="L23" s="1082"/>
      <c r="M23" s="1082"/>
      <c r="N23" s="1082"/>
      <c r="O23" s="1082"/>
    </row>
    <row r="24" spans="1:15" ht="20.25" customHeight="1" x14ac:dyDescent="0.2">
      <c r="A24" s="663">
        <v>16</v>
      </c>
      <c r="B24" s="45" t="s">
        <v>943</v>
      </c>
      <c r="C24" s="1082"/>
      <c r="D24" s="1082"/>
      <c r="E24" s="1082"/>
      <c r="F24" s="1082"/>
      <c r="G24" s="1082"/>
      <c r="H24" s="1082"/>
      <c r="I24" s="1082"/>
      <c r="J24" s="1082"/>
      <c r="K24" s="1082"/>
      <c r="L24" s="1082"/>
      <c r="M24" s="1082"/>
      <c r="N24" s="1082"/>
      <c r="O24" s="1082"/>
    </row>
    <row r="25" spans="1:15" ht="20.25" customHeight="1" x14ac:dyDescent="0.2">
      <c r="A25" s="663">
        <v>17</v>
      </c>
      <c r="B25" s="45" t="s">
        <v>944</v>
      </c>
      <c r="C25" s="1082"/>
      <c r="D25" s="1082"/>
      <c r="E25" s="1082"/>
      <c r="F25" s="1082"/>
      <c r="G25" s="1082"/>
      <c r="H25" s="1082"/>
      <c r="I25" s="1082"/>
      <c r="J25" s="1082"/>
      <c r="K25" s="1082"/>
      <c r="L25" s="1082"/>
      <c r="M25" s="1082"/>
      <c r="N25" s="1082"/>
      <c r="O25" s="1082"/>
    </row>
    <row r="26" spans="1:15" ht="20.25" customHeight="1" x14ac:dyDescent="0.2">
      <c r="A26" s="663">
        <v>18</v>
      </c>
      <c r="B26" s="45" t="s">
        <v>945</v>
      </c>
      <c r="C26" s="1082"/>
      <c r="D26" s="1082"/>
      <c r="E26" s="1082"/>
      <c r="F26" s="1082"/>
      <c r="G26" s="1082"/>
      <c r="H26" s="1082"/>
      <c r="I26" s="1082"/>
      <c r="J26" s="1082"/>
      <c r="K26" s="1082"/>
      <c r="L26" s="1082"/>
      <c r="M26" s="1082"/>
      <c r="N26" s="1082"/>
      <c r="O26" s="1082"/>
    </row>
    <row r="27" spans="1:15" ht="20.25" customHeight="1" x14ac:dyDescent="0.2">
      <c r="A27" s="663">
        <v>19</v>
      </c>
      <c r="B27" s="45" t="s">
        <v>946</v>
      </c>
      <c r="C27" s="1082"/>
      <c r="D27" s="1082"/>
      <c r="E27" s="1082"/>
      <c r="F27" s="1082"/>
      <c r="G27" s="1082"/>
      <c r="H27" s="1082"/>
      <c r="I27" s="1082"/>
      <c r="J27" s="1082"/>
      <c r="K27" s="1082"/>
      <c r="L27" s="1082"/>
      <c r="M27" s="1082"/>
      <c r="N27" s="1082"/>
      <c r="O27" s="1082"/>
    </row>
    <row r="28" spans="1:15" ht="20.25" customHeight="1" x14ac:dyDescent="0.2">
      <c r="A28" s="663">
        <v>20</v>
      </c>
      <c r="B28" s="45" t="s">
        <v>947</v>
      </c>
      <c r="C28" s="1082"/>
      <c r="D28" s="1082"/>
      <c r="E28" s="1082"/>
      <c r="F28" s="1082"/>
      <c r="G28" s="1082"/>
      <c r="H28" s="1082"/>
      <c r="I28" s="1082"/>
      <c r="J28" s="1082"/>
      <c r="K28" s="1082"/>
      <c r="L28" s="1082"/>
      <c r="M28" s="1082"/>
      <c r="N28" s="1082"/>
      <c r="O28" s="1082"/>
    </row>
    <row r="29" spans="1:15" ht="20.25" customHeight="1" x14ac:dyDescent="0.2">
      <c r="A29" s="663">
        <v>21</v>
      </c>
      <c r="B29" s="45" t="s">
        <v>948</v>
      </c>
      <c r="C29" s="1082"/>
      <c r="D29" s="1082"/>
      <c r="E29" s="1082"/>
      <c r="F29" s="1082"/>
      <c r="G29" s="1082"/>
      <c r="H29" s="1082"/>
      <c r="I29" s="1082"/>
      <c r="J29" s="1082"/>
      <c r="K29" s="1082"/>
      <c r="L29" s="1082"/>
      <c r="M29" s="1082"/>
      <c r="N29" s="1082"/>
      <c r="O29" s="1082"/>
    </row>
    <row r="30" spans="1:15" ht="20.25" customHeight="1" x14ac:dyDescent="0.2">
      <c r="A30" s="663">
        <v>22</v>
      </c>
      <c r="B30" s="45" t="s">
        <v>949</v>
      </c>
      <c r="C30" s="1082"/>
      <c r="D30" s="1082"/>
      <c r="E30" s="1082"/>
      <c r="F30" s="1082"/>
      <c r="G30" s="1082"/>
      <c r="H30" s="1082"/>
      <c r="I30" s="1082"/>
      <c r="J30" s="1082"/>
      <c r="K30" s="1082"/>
      <c r="L30" s="1082"/>
      <c r="M30" s="1082"/>
      <c r="N30" s="1082"/>
      <c r="O30" s="1082"/>
    </row>
    <row r="31" spans="1:15" ht="20.25" customHeight="1" x14ac:dyDescent="0.25">
      <c r="A31" s="365"/>
      <c r="B31" s="606" t="s">
        <v>950</v>
      </c>
      <c r="C31" s="1082"/>
      <c r="D31" s="1082"/>
      <c r="E31" s="1082"/>
      <c r="F31" s="1082"/>
      <c r="G31" s="1082"/>
      <c r="H31" s="1082"/>
      <c r="I31" s="1082"/>
      <c r="J31" s="1082"/>
      <c r="K31" s="1082"/>
      <c r="L31" s="1082"/>
      <c r="M31" s="1082"/>
      <c r="N31" s="1082"/>
      <c r="O31" s="1082"/>
    </row>
    <row r="32" spans="1:15" ht="20.25" customHeight="1" x14ac:dyDescent="0.25">
      <c r="A32" s="478"/>
      <c r="B32" s="48"/>
      <c r="C32" s="48"/>
      <c r="D32" s="48"/>
      <c r="E32" s="48"/>
      <c r="F32" s="48"/>
      <c r="G32" s="48"/>
      <c r="H32" s="48"/>
      <c r="I32" s="48"/>
      <c r="J32" s="48"/>
      <c r="K32" s="48"/>
      <c r="L32" s="48"/>
      <c r="M32" s="48"/>
      <c r="N32" s="48"/>
      <c r="O32" s="48"/>
    </row>
    <row r="33" spans="1:15" ht="20.25" customHeight="1" x14ac:dyDescent="0.25">
      <c r="A33" s="478"/>
      <c r="B33" s="48"/>
      <c r="C33" s="48"/>
      <c r="D33" s="48"/>
      <c r="E33" s="48"/>
      <c r="F33" s="48"/>
      <c r="G33" s="48"/>
      <c r="H33" s="48"/>
      <c r="I33" s="48"/>
      <c r="J33" s="48"/>
      <c r="K33" s="48"/>
      <c r="L33" s="48"/>
      <c r="M33" s="48"/>
      <c r="N33" s="48"/>
      <c r="O33" s="48"/>
    </row>
    <row r="34" spans="1:15" ht="20.25" customHeight="1" x14ac:dyDescent="0.25">
      <c r="A34" s="478"/>
      <c r="B34" s="48"/>
      <c r="C34" s="48"/>
      <c r="D34" s="48"/>
      <c r="E34" s="48"/>
      <c r="F34" s="48"/>
      <c r="G34" s="48"/>
      <c r="H34" s="48"/>
      <c r="I34" s="48"/>
      <c r="J34" s="48"/>
      <c r="K34" s="48"/>
      <c r="L34" s="48"/>
      <c r="M34" s="48"/>
      <c r="N34" s="48"/>
      <c r="O34" s="48"/>
    </row>
    <row r="36" spans="1:15" x14ac:dyDescent="0.2">
      <c r="A36" s="181"/>
      <c r="B36" s="181"/>
      <c r="C36" s="181"/>
      <c r="D36" s="181"/>
      <c r="L36" s="851" t="s">
        <v>12</v>
      </c>
      <c r="M36" s="851"/>
      <c r="N36" s="851"/>
      <c r="O36" s="851"/>
    </row>
    <row r="37" spans="1:15" x14ac:dyDescent="0.2">
      <c r="A37" s="181"/>
      <c r="B37" s="181"/>
      <c r="C37" s="181"/>
      <c r="D37" s="181"/>
      <c r="L37" s="851" t="s">
        <v>13</v>
      </c>
      <c r="M37" s="851"/>
      <c r="N37" s="851"/>
      <c r="O37" s="851"/>
    </row>
    <row r="38" spans="1:15" x14ac:dyDescent="0.2">
      <c r="A38" s="181"/>
      <c r="B38" s="181"/>
      <c r="C38" s="181"/>
      <c r="D38" s="181"/>
      <c r="L38" s="851" t="s">
        <v>89</v>
      </c>
      <c r="M38" s="851"/>
      <c r="N38" s="851"/>
      <c r="O38" s="851"/>
    </row>
    <row r="39" spans="1:15" x14ac:dyDescent="0.2">
      <c r="A39" s="181" t="s">
        <v>11</v>
      </c>
      <c r="C39" s="181"/>
      <c r="D39" s="181"/>
      <c r="L39" s="852" t="s">
        <v>86</v>
      </c>
      <c r="M39" s="852"/>
      <c r="N39" s="852"/>
      <c r="O39" s="186"/>
    </row>
  </sheetData>
  <mergeCells count="20">
    <mergeCell ref="L37:O37"/>
    <mergeCell ref="L38:O38"/>
    <mergeCell ref="L39:N39"/>
    <mergeCell ref="G6:G7"/>
    <mergeCell ref="H6:I6"/>
    <mergeCell ref="J6:K6"/>
    <mergeCell ref="L6:M6"/>
    <mergeCell ref="N6:O6"/>
    <mergeCell ref="L36:O36"/>
    <mergeCell ref="C9:O31"/>
    <mergeCell ref="A1:N1"/>
    <mergeCell ref="A2:O2"/>
    <mergeCell ref="M5:O5"/>
    <mergeCell ref="A6:A7"/>
    <mergeCell ref="B6:B7"/>
    <mergeCell ref="C6:C7"/>
    <mergeCell ref="D6:D7"/>
    <mergeCell ref="E6:E7"/>
    <mergeCell ref="A4:O4"/>
    <mergeCell ref="F6:F7"/>
  </mergeCells>
  <printOptions horizontalCentered="1"/>
  <pageMargins left="0.70866141732283472" right="0.70866141732283472" top="0.23622047244094491" bottom="0" header="0.31496062992125984" footer="0.31496062992125984"/>
  <pageSetup paperSize="9" scale="7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96"/>
  <sheetViews>
    <sheetView view="pageBreakPreview" zoomScale="89" zoomScaleNormal="85" zoomScaleSheetLayoutView="89" workbookViewId="0">
      <selection activeCell="N16" sqref="N16"/>
    </sheetView>
  </sheetViews>
  <sheetFormatPr defaultColWidth="8.85546875" defaultRowHeight="14.25" x14ac:dyDescent="0.2"/>
  <cols>
    <col min="1" max="1" width="5.28515625" style="43" customWidth="1"/>
    <col min="2" max="2" width="19.5703125" style="43" customWidth="1"/>
    <col min="3" max="5" width="8.28515625" style="43" customWidth="1"/>
    <col min="6" max="6" width="9.7109375" style="43" customWidth="1"/>
    <col min="7" max="9" width="8.28515625" style="43" customWidth="1"/>
    <col min="10" max="10" width="9.28515625" style="43" customWidth="1"/>
    <col min="11" max="17" width="8.28515625" style="43" customWidth="1"/>
    <col min="18" max="18" width="9.7109375" style="43" customWidth="1"/>
    <col min="19" max="19" width="10" style="43" customWidth="1"/>
    <col min="20" max="20" width="9.42578125" style="43" customWidth="1"/>
    <col min="21" max="21" width="8.7109375" style="43" customWidth="1"/>
    <col min="22" max="22" width="9.7109375" style="43" customWidth="1"/>
    <col min="23" max="27" width="8.85546875" style="43"/>
    <col min="28" max="28" width="11" style="43" customWidth="1"/>
    <col min="29" max="30" width="8.85546875" style="43" hidden="1" customWidth="1"/>
    <col min="31" max="16384" width="8.85546875" style="43"/>
  </cols>
  <sheetData>
    <row r="2" spans="1:30" ht="15" x14ac:dyDescent="0.25">
      <c r="G2" s="745"/>
      <c r="H2" s="745"/>
      <c r="I2" s="745"/>
      <c r="J2" s="745"/>
      <c r="K2" s="745"/>
      <c r="L2" s="745"/>
      <c r="M2" s="745"/>
      <c r="N2" s="745"/>
      <c r="O2" s="745"/>
      <c r="P2" s="542"/>
      <c r="Q2" s="542"/>
      <c r="R2" s="542"/>
      <c r="T2" s="574" t="s">
        <v>61</v>
      </c>
    </row>
    <row r="3" spans="1:30" ht="15" x14ac:dyDescent="0.25">
      <c r="A3" s="745" t="s">
        <v>59</v>
      </c>
      <c r="B3" s="745"/>
      <c r="C3" s="745"/>
      <c r="D3" s="745"/>
      <c r="E3" s="745"/>
      <c r="F3" s="745"/>
      <c r="G3" s="745"/>
      <c r="H3" s="745"/>
      <c r="I3" s="745"/>
      <c r="J3" s="745"/>
      <c r="K3" s="745"/>
      <c r="L3" s="745"/>
      <c r="M3" s="745"/>
      <c r="N3" s="745"/>
      <c r="O3" s="745"/>
      <c r="P3" s="745"/>
      <c r="Q3" s="745"/>
      <c r="R3" s="745"/>
      <c r="S3" s="745"/>
      <c r="T3" s="745"/>
      <c r="U3" s="745"/>
    </row>
    <row r="4" spans="1:30" ht="15" x14ac:dyDescent="0.25">
      <c r="A4" s="745" t="s">
        <v>709</v>
      </c>
      <c r="B4" s="745"/>
      <c r="C4" s="745"/>
      <c r="D4" s="745"/>
      <c r="E4" s="745"/>
      <c r="F4" s="745"/>
      <c r="G4" s="745"/>
      <c r="H4" s="745"/>
      <c r="I4" s="745"/>
      <c r="J4" s="745"/>
      <c r="K4" s="745"/>
      <c r="L4" s="745"/>
      <c r="M4" s="745"/>
      <c r="N4" s="745"/>
      <c r="O4" s="745"/>
      <c r="P4" s="745"/>
      <c r="Q4" s="745"/>
      <c r="R4" s="745"/>
      <c r="S4" s="745"/>
      <c r="T4" s="745"/>
      <c r="U4" s="745"/>
      <c r="V4" s="47"/>
      <c r="W4" s="47"/>
      <c r="X4" s="47"/>
      <c r="Y4" s="47"/>
      <c r="Z4" s="47"/>
      <c r="AA4" s="47"/>
      <c r="AB4" s="47"/>
      <c r="AC4" s="47"/>
      <c r="AD4" s="47"/>
    </row>
    <row r="6" spans="1:30" ht="15" x14ac:dyDescent="0.25">
      <c r="A6" s="773" t="s">
        <v>749</v>
      </c>
      <c r="B6" s="773"/>
      <c r="C6" s="773"/>
      <c r="D6" s="773"/>
      <c r="E6" s="773"/>
      <c r="F6" s="773"/>
      <c r="G6" s="773"/>
      <c r="H6" s="773"/>
      <c r="I6" s="773"/>
      <c r="J6" s="773"/>
      <c r="K6" s="773"/>
      <c r="L6" s="773"/>
      <c r="M6" s="773"/>
      <c r="N6" s="773"/>
      <c r="O6" s="773"/>
      <c r="P6" s="773"/>
      <c r="Q6" s="773"/>
      <c r="R6" s="773"/>
      <c r="S6" s="773"/>
      <c r="T6" s="773"/>
      <c r="U6" s="773"/>
    </row>
    <row r="7" spans="1:30" ht="15" x14ac:dyDescent="0.25">
      <c r="A7" s="552"/>
      <c r="B7" s="552"/>
      <c r="C7" s="552"/>
      <c r="D7" s="552"/>
      <c r="E7" s="552"/>
      <c r="F7" s="552"/>
      <c r="G7" s="552"/>
      <c r="H7" s="552"/>
      <c r="I7" s="552"/>
      <c r="J7" s="552"/>
      <c r="K7" s="552"/>
      <c r="L7" s="552"/>
      <c r="M7" s="552"/>
      <c r="N7" s="552"/>
      <c r="O7" s="552"/>
      <c r="P7" s="552"/>
      <c r="Q7" s="552"/>
      <c r="R7" s="552"/>
      <c r="S7" s="552"/>
      <c r="T7" s="552"/>
      <c r="U7" s="552"/>
    </row>
    <row r="8" spans="1:30" ht="15" x14ac:dyDescent="0.25">
      <c r="A8" s="774" t="s">
        <v>970</v>
      </c>
      <c r="B8" s="774"/>
      <c r="C8" s="774"/>
      <c r="D8" s="575"/>
      <c r="E8" s="575"/>
      <c r="F8" s="575"/>
      <c r="G8" s="552"/>
      <c r="H8" s="552"/>
      <c r="I8" s="552"/>
      <c r="J8" s="552"/>
      <c r="K8" s="552"/>
      <c r="L8" s="552"/>
      <c r="M8" s="552"/>
      <c r="N8" s="552"/>
      <c r="O8" s="552"/>
      <c r="P8" s="552"/>
      <c r="Q8" s="552"/>
      <c r="R8" s="552"/>
      <c r="S8" s="552"/>
      <c r="T8" s="552"/>
      <c r="U8" s="552"/>
    </row>
    <row r="10" spans="1:30" ht="15" x14ac:dyDescent="0.25">
      <c r="U10" s="807" t="s">
        <v>466</v>
      </c>
      <c r="V10" s="807"/>
      <c r="AB10" s="766"/>
      <c r="AC10" s="766"/>
      <c r="AD10" s="766"/>
    </row>
    <row r="11" spans="1:30" ht="13.15" customHeight="1" x14ac:dyDescent="0.25">
      <c r="A11" s="815" t="s">
        <v>2</v>
      </c>
      <c r="B11" s="817" t="s">
        <v>113</v>
      </c>
      <c r="C11" s="795" t="s">
        <v>157</v>
      </c>
      <c r="D11" s="796"/>
      <c r="E11" s="796"/>
      <c r="F11" s="797"/>
      <c r="G11" s="812" t="s">
        <v>792</v>
      </c>
      <c r="H11" s="813"/>
      <c r="I11" s="813"/>
      <c r="J11" s="813"/>
      <c r="K11" s="813"/>
      <c r="L11" s="813"/>
      <c r="M11" s="813"/>
      <c r="N11" s="813"/>
      <c r="O11" s="813"/>
      <c r="P11" s="813"/>
      <c r="Q11" s="813"/>
      <c r="R11" s="814"/>
      <c r="S11" s="808" t="s">
        <v>250</v>
      </c>
      <c r="T11" s="809"/>
      <c r="U11" s="809"/>
      <c r="V11" s="809"/>
      <c r="W11" s="560"/>
      <c r="X11" s="560"/>
      <c r="Y11" s="560"/>
      <c r="Z11" s="560"/>
      <c r="AA11" s="560"/>
      <c r="AB11" s="560"/>
      <c r="AC11" s="560"/>
      <c r="AD11" s="560"/>
    </row>
    <row r="12" spans="1:30" ht="15" x14ac:dyDescent="0.25">
      <c r="A12" s="816"/>
      <c r="B12" s="818"/>
      <c r="C12" s="798"/>
      <c r="D12" s="799"/>
      <c r="E12" s="799"/>
      <c r="F12" s="800"/>
      <c r="G12" s="775" t="s">
        <v>179</v>
      </c>
      <c r="H12" s="781"/>
      <c r="I12" s="781"/>
      <c r="J12" s="776"/>
      <c r="K12" s="775" t="s">
        <v>180</v>
      </c>
      <c r="L12" s="781"/>
      <c r="M12" s="781"/>
      <c r="N12" s="776"/>
      <c r="O12" s="777" t="s">
        <v>18</v>
      </c>
      <c r="P12" s="777"/>
      <c r="Q12" s="777"/>
      <c r="R12" s="777"/>
      <c r="S12" s="810"/>
      <c r="T12" s="811"/>
      <c r="U12" s="811"/>
      <c r="V12" s="811"/>
      <c r="W12" s="560"/>
      <c r="X12" s="560"/>
      <c r="Y12" s="560"/>
      <c r="Z12" s="560"/>
      <c r="AA12" s="560"/>
      <c r="AB12" s="560"/>
      <c r="AC12" s="560"/>
      <c r="AD12" s="560"/>
    </row>
    <row r="13" spans="1:30" ht="60" x14ac:dyDescent="0.2">
      <c r="A13" s="576"/>
      <c r="B13" s="576"/>
      <c r="C13" s="557" t="s">
        <v>251</v>
      </c>
      <c r="D13" s="557" t="s">
        <v>252</v>
      </c>
      <c r="E13" s="557" t="s">
        <v>253</v>
      </c>
      <c r="F13" s="557" t="s">
        <v>93</v>
      </c>
      <c r="G13" s="557" t="s">
        <v>251</v>
      </c>
      <c r="H13" s="557" t="s">
        <v>252</v>
      </c>
      <c r="I13" s="557" t="s">
        <v>253</v>
      </c>
      <c r="J13" s="557" t="s">
        <v>18</v>
      </c>
      <c r="K13" s="557" t="s">
        <v>251</v>
      </c>
      <c r="L13" s="557" t="s">
        <v>252</v>
      </c>
      <c r="M13" s="557" t="s">
        <v>253</v>
      </c>
      <c r="N13" s="557" t="s">
        <v>93</v>
      </c>
      <c r="O13" s="557" t="s">
        <v>251</v>
      </c>
      <c r="P13" s="557" t="s">
        <v>252</v>
      </c>
      <c r="Q13" s="557" t="s">
        <v>253</v>
      </c>
      <c r="R13" s="557" t="s">
        <v>18</v>
      </c>
      <c r="S13" s="561" t="s">
        <v>462</v>
      </c>
      <c r="T13" s="561" t="s">
        <v>463</v>
      </c>
      <c r="U13" s="561" t="s">
        <v>464</v>
      </c>
      <c r="V13" s="577" t="s">
        <v>465</v>
      </c>
      <c r="W13" s="560"/>
      <c r="X13" s="560"/>
      <c r="Y13" s="560"/>
      <c r="Z13" s="560"/>
      <c r="AA13" s="560"/>
      <c r="AB13" s="560"/>
      <c r="AC13" s="560"/>
      <c r="AD13" s="560"/>
    </row>
    <row r="14" spans="1:30" x14ac:dyDescent="0.2">
      <c r="A14" s="578">
        <v>1</v>
      </c>
      <c r="B14" s="579">
        <v>2</v>
      </c>
      <c r="C14" s="578">
        <v>3</v>
      </c>
      <c r="D14" s="578">
        <v>4</v>
      </c>
      <c r="E14" s="579">
        <v>5</v>
      </c>
      <c r="F14" s="578">
        <v>6</v>
      </c>
      <c r="G14" s="578">
        <v>7</v>
      </c>
      <c r="H14" s="579">
        <v>8</v>
      </c>
      <c r="I14" s="578">
        <v>9</v>
      </c>
      <c r="J14" s="578">
        <v>10</v>
      </c>
      <c r="K14" s="579">
        <v>11</v>
      </c>
      <c r="L14" s="578">
        <v>12</v>
      </c>
      <c r="M14" s="578">
        <v>13</v>
      </c>
      <c r="N14" s="579">
        <v>14</v>
      </c>
      <c r="O14" s="578">
        <v>15</v>
      </c>
      <c r="P14" s="578">
        <v>16</v>
      </c>
      <c r="Q14" s="579">
        <v>17</v>
      </c>
      <c r="R14" s="578">
        <v>18</v>
      </c>
      <c r="S14" s="578">
        <v>19</v>
      </c>
      <c r="T14" s="579">
        <v>20</v>
      </c>
      <c r="U14" s="578">
        <v>21</v>
      </c>
      <c r="V14" s="578">
        <v>22</v>
      </c>
      <c r="W14" s="580"/>
      <c r="X14" s="580"/>
      <c r="Y14" s="580"/>
      <c r="Z14" s="580"/>
      <c r="AA14" s="580"/>
      <c r="AB14" s="580"/>
      <c r="AC14" s="580"/>
      <c r="AD14" s="580"/>
    </row>
    <row r="15" spans="1:30" ht="30" x14ac:dyDescent="0.2">
      <c r="A15" s="543"/>
      <c r="B15" s="581" t="s">
        <v>238</v>
      </c>
      <c r="C15" s="543"/>
      <c r="D15" s="543"/>
      <c r="E15" s="543"/>
      <c r="F15" s="582"/>
      <c r="G15" s="543"/>
      <c r="H15" s="543"/>
      <c r="I15" s="543"/>
      <c r="J15" s="582"/>
      <c r="K15" s="543"/>
      <c r="L15" s="543"/>
      <c r="M15" s="543"/>
      <c r="N15" s="543"/>
      <c r="O15" s="543"/>
      <c r="P15" s="543"/>
      <c r="Q15" s="543"/>
      <c r="R15" s="543"/>
      <c r="S15" s="543"/>
      <c r="T15" s="45"/>
      <c r="U15" s="45"/>
      <c r="V15" s="45"/>
      <c r="W15" s="559"/>
      <c r="X15" s="559"/>
      <c r="Y15" s="559"/>
      <c r="Z15" s="559"/>
      <c r="AA15" s="559"/>
      <c r="AB15" s="559"/>
      <c r="AC15" s="559"/>
      <c r="AD15" s="559"/>
    </row>
    <row r="16" spans="1:30" ht="17.45" customHeight="1" x14ac:dyDescent="0.25">
      <c r="A16" s="547">
        <v>1</v>
      </c>
      <c r="B16" s="581" t="s">
        <v>185</v>
      </c>
      <c r="C16" s="338">
        <v>457.16999999999996</v>
      </c>
      <c r="D16" s="338">
        <v>50.29</v>
      </c>
      <c r="E16" s="338">
        <v>90.6</v>
      </c>
      <c r="F16" s="583">
        <f>E16+D16+C16</f>
        <v>598.05999999999995</v>
      </c>
      <c r="G16" s="338">
        <f>G48+G81</f>
        <v>486.48</v>
      </c>
      <c r="H16" s="338">
        <f t="shared" ref="H16:I16" si="0">H48+H81</f>
        <v>48.44</v>
      </c>
      <c r="I16" s="338">
        <f t="shared" si="0"/>
        <v>92.949999999999989</v>
      </c>
      <c r="J16" s="583">
        <f>I16+H16+G16</f>
        <v>627.87</v>
      </c>
      <c r="K16" s="338">
        <f>K48+K81</f>
        <v>0</v>
      </c>
      <c r="L16" s="338">
        <f t="shared" ref="L16:M16" si="1">L48+L81</f>
        <v>0</v>
      </c>
      <c r="M16" s="338">
        <f t="shared" si="1"/>
        <v>0</v>
      </c>
      <c r="N16" s="583">
        <f>M16+L16+K16</f>
        <v>0</v>
      </c>
      <c r="O16" s="338">
        <f>G16+K16</f>
        <v>486.48</v>
      </c>
      <c r="P16" s="338">
        <f>H16+L16</f>
        <v>48.44</v>
      </c>
      <c r="Q16" s="338">
        <f>I16+M16</f>
        <v>92.949999999999989</v>
      </c>
      <c r="R16" s="338">
        <f>Q16+P16+O16</f>
        <v>627.87</v>
      </c>
      <c r="S16" s="338">
        <f>C16-O16</f>
        <v>-29.310000000000059</v>
      </c>
      <c r="T16" s="338">
        <f>D16-P16</f>
        <v>1.8500000000000014</v>
      </c>
      <c r="U16" s="338">
        <f>E16-Q16</f>
        <v>-2.3499999999999943</v>
      </c>
      <c r="V16" s="583">
        <f>U16+T16+S16</f>
        <v>-29.810000000000052</v>
      </c>
      <c r="W16" s="559"/>
      <c r="X16" s="559"/>
      <c r="Y16" s="559"/>
      <c r="Z16" s="559"/>
      <c r="AA16" s="559"/>
      <c r="AB16" s="559"/>
      <c r="AC16" s="559"/>
      <c r="AD16" s="559"/>
    </row>
    <row r="17" spans="1:30" ht="17.45" customHeight="1" x14ac:dyDescent="0.25">
      <c r="A17" s="547">
        <v>2</v>
      </c>
      <c r="B17" s="584" t="s">
        <v>129</v>
      </c>
      <c r="C17" s="338">
        <v>6287.62</v>
      </c>
      <c r="D17" s="338">
        <v>691.2</v>
      </c>
      <c r="E17" s="338">
        <v>1245.9299999999998</v>
      </c>
      <c r="F17" s="583">
        <f t="shared" ref="F17:F20" si="2">E17+D17+C17</f>
        <v>8224.75</v>
      </c>
      <c r="G17" s="338">
        <f t="shared" ref="G17:I20" si="3">G49+G82</f>
        <v>5306.9500000000007</v>
      </c>
      <c r="H17" s="338">
        <f t="shared" si="3"/>
        <v>546.52</v>
      </c>
      <c r="I17" s="338">
        <f t="shared" si="3"/>
        <v>1722.1000000000001</v>
      </c>
      <c r="J17" s="583">
        <f t="shared" ref="J17:J20" si="4">I17+H17+G17</f>
        <v>7575.5700000000006</v>
      </c>
      <c r="K17" s="338">
        <f t="shared" ref="K17:M17" si="5">K49+K82</f>
        <v>521.46170000000006</v>
      </c>
      <c r="L17" s="338">
        <f t="shared" si="5"/>
        <v>101.4118</v>
      </c>
      <c r="M17" s="338">
        <f t="shared" si="5"/>
        <v>361.01649999999995</v>
      </c>
      <c r="N17" s="583">
        <f t="shared" ref="N17:N20" si="6">M17+L17+K17</f>
        <v>983.89</v>
      </c>
      <c r="O17" s="338">
        <v>3248.6762000000003</v>
      </c>
      <c r="P17" s="338">
        <f t="shared" ref="P17:P20" si="7">G17+K17</f>
        <v>5828.4117000000006</v>
      </c>
      <c r="Q17" s="338">
        <f t="shared" ref="Q17:Q20" si="8">H17+L17</f>
        <v>647.93179999999995</v>
      </c>
      <c r="R17" s="338">
        <f t="shared" ref="R17:R20" si="9">Q17+P17+O17</f>
        <v>9725.0197000000007</v>
      </c>
      <c r="S17" s="338">
        <f t="shared" ref="S17:S20" si="10">C17-O17</f>
        <v>3038.9437999999996</v>
      </c>
      <c r="T17" s="338">
        <f t="shared" ref="T17:T20" si="11">D17-P17</f>
        <v>-5137.2117000000007</v>
      </c>
      <c r="U17" s="338">
        <f t="shared" ref="U17:U20" si="12">E17-Q17</f>
        <v>597.99819999999988</v>
      </c>
      <c r="V17" s="583">
        <f t="shared" ref="V17:V20" si="13">U17+T17+S17</f>
        <v>-1500.2697000000012</v>
      </c>
      <c r="Y17" s="774"/>
      <c r="Z17" s="774"/>
      <c r="AA17" s="774"/>
      <c r="AB17" s="774"/>
    </row>
    <row r="18" spans="1:30" ht="30" x14ac:dyDescent="0.25">
      <c r="A18" s="547">
        <v>3</v>
      </c>
      <c r="B18" s="581" t="s">
        <v>130</v>
      </c>
      <c r="C18" s="338">
        <v>205.69</v>
      </c>
      <c r="D18" s="338">
        <v>22.64</v>
      </c>
      <c r="E18" s="338">
        <v>40.790000000000006</v>
      </c>
      <c r="F18" s="583">
        <f t="shared" si="2"/>
        <v>269.12</v>
      </c>
      <c r="G18" s="338">
        <f t="shared" si="3"/>
        <v>323.36</v>
      </c>
      <c r="H18" s="338">
        <f t="shared" si="3"/>
        <v>31.76</v>
      </c>
      <c r="I18" s="338">
        <f t="shared" si="3"/>
        <v>88.21</v>
      </c>
      <c r="J18" s="583">
        <f t="shared" si="4"/>
        <v>443.33000000000004</v>
      </c>
      <c r="K18" s="338">
        <f t="shared" ref="K18:M18" si="14">K50+K83</f>
        <v>0</v>
      </c>
      <c r="L18" s="338">
        <f t="shared" si="14"/>
        <v>0</v>
      </c>
      <c r="M18" s="338">
        <f t="shared" si="14"/>
        <v>0</v>
      </c>
      <c r="N18" s="583">
        <f t="shared" si="6"/>
        <v>0</v>
      </c>
      <c r="O18" s="338">
        <v>184.89000000000001</v>
      </c>
      <c r="P18" s="338">
        <f t="shared" si="7"/>
        <v>323.36</v>
      </c>
      <c r="Q18" s="338">
        <f t="shared" si="8"/>
        <v>31.76</v>
      </c>
      <c r="R18" s="338">
        <f t="shared" si="9"/>
        <v>540.01</v>
      </c>
      <c r="S18" s="338">
        <f t="shared" si="10"/>
        <v>20.799999999999983</v>
      </c>
      <c r="T18" s="338">
        <f t="shared" si="11"/>
        <v>-300.72000000000003</v>
      </c>
      <c r="U18" s="338">
        <f t="shared" si="12"/>
        <v>9.0300000000000047</v>
      </c>
      <c r="V18" s="583">
        <f t="shared" si="13"/>
        <v>-270.89</v>
      </c>
    </row>
    <row r="19" spans="1:30" ht="19.149999999999999" customHeight="1" x14ac:dyDescent="0.25">
      <c r="A19" s="547">
        <v>4</v>
      </c>
      <c r="B19" s="584" t="s">
        <v>131</v>
      </c>
      <c r="C19" s="338">
        <v>154.94</v>
      </c>
      <c r="D19" s="338">
        <v>17.059999999999999</v>
      </c>
      <c r="E19" s="338">
        <v>30.79</v>
      </c>
      <c r="F19" s="583">
        <f t="shared" si="2"/>
        <v>202.79</v>
      </c>
      <c r="G19" s="338">
        <f t="shared" si="3"/>
        <v>141.67000000000002</v>
      </c>
      <c r="H19" s="338">
        <f t="shared" si="3"/>
        <v>16.28</v>
      </c>
      <c r="I19" s="338">
        <f t="shared" si="3"/>
        <v>267.14</v>
      </c>
      <c r="J19" s="583">
        <f t="shared" si="4"/>
        <v>425.09</v>
      </c>
      <c r="K19" s="338">
        <f t="shared" ref="K19:M19" si="15">K51+K84</f>
        <v>0</v>
      </c>
      <c r="L19" s="338">
        <f t="shared" si="15"/>
        <v>0</v>
      </c>
      <c r="M19" s="338">
        <f t="shared" si="15"/>
        <v>0</v>
      </c>
      <c r="N19" s="583">
        <f t="shared" si="6"/>
        <v>0</v>
      </c>
      <c r="O19" s="338">
        <v>75.910000000000011</v>
      </c>
      <c r="P19" s="338">
        <f t="shared" si="7"/>
        <v>141.67000000000002</v>
      </c>
      <c r="Q19" s="338">
        <f t="shared" si="8"/>
        <v>16.28</v>
      </c>
      <c r="R19" s="338">
        <f t="shared" si="9"/>
        <v>233.86</v>
      </c>
      <c r="S19" s="338">
        <f t="shared" si="10"/>
        <v>79.029999999999987</v>
      </c>
      <c r="T19" s="338">
        <f t="shared" si="11"/>
        <v>-124.61000000000001</v>
      </c>
      <c r="U19" s="338">
        <f t="shared" si="12"/>
        <v>14.509999999999998</v>
      </c>
      <c r="V19" s="583">
        <f t="shared" si="13"/>
        <v>-31.070000000000036</v>
      </c>
    </row>
    <row r="20" spans="1:30" ht="30" x14ac:dyDescent="0.25">
      <c r="A20" s="547">
        <v>5</v>
      </c>
      <c r="B20" s="581" t="s">
        <v>132</v>
      </c>
      <c r="C20" s="338">
        <v>2541.62</v>
      </c>
      <c r="D20" s="338">
        <v>280.14</v>
      </c>
      <c r="E20" s="338">
        <v>505.04</v>
      </c>
      <c r="F20" s="583">
        <f t="shared" si="2"/>
        <v>3326.8</v>
      </c>
      <c r="G20" s="338">
        <f t="shared" si="3"/>
        <v>2648.6800000000003</v>
      </c>
      <c r="H20" s="338">
        <f t="shared" si="3"/>
        <v>246.03</v>
      </c>
      <c r="I20" s="338">
        <f t="shared" si="3"/>
        <v>542.41000000000008</v>
      </c>
      <c r="J20" s="583">
        <f t="shared" si="4"/>
        <v>3437.1200000000003</v>
      </c>
      <c r="K20" s="338">
        <f t="shared" ref="K20:M20" si="16">K52+K85</f>
        <v>351.76020000000005</v>
      </c>
      <c r="L20" s="338">
        <f t="shared" si="16"/>
        <v>52.373100000000001</v>
      </c>
      <c r="M20" s="338">
        <f t="shared" si="16"/>
        <v>153.14670000000001</v>
      </c>
      <c r="N20" s="583">
        <f t="shared" si="6"/>
        <v>557.28000000000009</v>
      </c>
      <c r="O20" s="338">
        <v>1757.2367999999999</v>
      </c>
      <c r="P20" s="338">
        <f t="shared" si="7"/>
        <v>3000.4402000000005</v>
      </c>
      <c r="Q20" s="338">
        <f t="shared" si="8"/>
        <v>298.40309999999999</v>
      </c>
      <c r="R20" s="338">
        <f t="shared" si="9"/>
        <v>5056.0801000000001</v>
      </c>
      <c r="S20" s="338">
        <f t="shared" si="10"/>
        <v>784.38319999999999</v>
      </c>
      <c r="T20" s="338">
        <f t="shared" si="11"/>
        <v>-2720.3002000000006</v>
      </c>
      <c r="U20" s="338">
        <f t="shared" si="12"/>
        <v>206.63690000000003</v>
      </c>
      <c r="V20" s="583">
        <f t="shared" si="13"/>
        <v>-1729.2801000000006</v>
      </c>
    </row>
    <row r="21" spans="1:30" ht="20.45" customHeight="1" x14ac:dyDescent="0.25">
      <c r="A21" s="585"/>
      <c r="B21" s="586" t="s">
        <v>93</v>
      </c>
      <c r="C21" s="587">
        <f>SUM(C16:C20)</f>
        <v>9647.0399999999991</v>
      </c>
      <c r="D21" s="587">
        <f t="shared" ref="D21:R21" si="17">SUM(D16:D20)</f>
        <v>1061.33</v>
      </c>
      <c r="E21" s="587">
        <f t="shared" si="17"/>
        <v>1913.1499999999996</v>
      </c>
      <c r="F21" s="587">
        <f t="shared" si="17"/>
        <v>12621.52</v>
      </c>
      <c r="G21" s="587">
        <f t="shared" si="17"/>
        <v>8907.14</v>
      </c>
      <c r="H21" s="587">
        <f t="shared" si="17"/>
        <v>889.03</v>
      </c>
      <c r="I21" s="587">
        <f t="shared" si="17"/>
        <v>2712.8100000000004</v>
      </c>
      <c r="J21" s="587">
        <f t="shared" si="17"/>
        <v>12508.980000000001</v>
      </c>
      <c r="K21" s="587">
        <f t="shared" si="17"/>
        <v>873.22190000000012</v>
      </c>
      <c r="L21" s="587">
        <f t="shared" si="17"/>
        <v>153.78489999999999</v>
      </c>
      <c r="M21" s="587">
        <f t="shared" si="17"/>
        <v>514.16319999999996</v>
      </c>
      <c r="N21" s="587">
        <f t="shared" si="17"/>
        <v>1541.17</v>
      </c>
      <c r="O21" s="587">
        <f t="shared" si="17"/>
        <v>5753.1930000000002</v>
      </c>
      <c r="P21" s="587">
        <f t="shared" si="17"/>
        <v>9342.3219000000008</v>
      </c>
      <c r="Q21" s="587">
        <f t="shared" si="17"/>
        <v>1087.3248999999998</v>
      </c>
      <c r="R21" s="587">
        <f t="shared" si="17"/>
        <v>16182.839800000002</v>
      </c>
      <c r="S21" s="587">
        <f t="shared" ref="S21" si="18">SUM(S16:S20)</f>
        <v>3893.8469999999998</v>
      </c>
      <c r="T21" s="587">
        <f t="shared" ref="T21" si="19">SUM(T16:T20)</f>
        <v>-8280.9919000000009</v>
      </c>
      <c r="U21" s="587">
        <f t="shared" ref="U21" si="20">SUM(U16:U20)</f>
        <v>825.82509999999979</v>
      </c>
      <c r="V21" s="587">
        <f t="shared" ref="V21" si="21">SUM(V16:V20)</f>
        <v>-3561.3198000000016</v>
      </c>
      <c r="W21" s="47"/>
      <c r="X21" s="47"/>
      <c r="Y21" s="47"/>
      <c r="Z21" s="47"/>
      <c r="AA21" s="47"/>
      <c r="AB21" s="47"/>
      <c r="AC21" s="47"/>
      <c r="AD21" s="47"/>
    </row>
    <row r="22" spans="1:30" ht="30" x14ac:dyDescent="0.25">
      <c r="A22" s="547"/>
      <c r="B22" s="588" t="s">
        <v>239</v>
      </c>
      <c r="C22" s="338"/>
      <c r="D22" s="338"/>
      <c r="E22" s="338"/>
      <c r="F22" s="338"/>
      <c r="G22" s="338"/>
      <c r="H22" s="338"/>
      <c r="I22" s="338"/>
      <c r="J22" s="338"/>
      <c r="K22" s="338"/>
      <c r="L22" s="338"/>
      <c r="M22" s="338"/>
      <c r="N22" s="338"/>
      <c r="O22" s="338"/>
      <c r="P22" s="338"/>
      <c r="Q22" s="338"/>
      <c r="R22" s="338"/>
      <c r="S22" s="338">
        <v>0</v>
      </c>
      <c r="T22" s="338">
        <v>0</v>
      </c>
      <c r="U22" s="338">
        <v>0</v>
      </c>
      <c r="V22" s="338">
        <v>0</v>
      </c>
    </row>
    <row r="23" spans="1:30" ht="30" x14ac:dyDescent="0.25">
      <c r="A23" s="547">
        <v>6</v>
      </c>
      <c r="B23" s="581" t="s">
        <v>187</v>
      </c>
      <c r="C23" s="338">
        <v>0</v>
      </c>
      <c r="D23" s="338">
        <v>0</v>
      </c>
      <c r="E23" s="338">
        <v>0</v>
      </c>
      <c r="F23" s="338">
        <v>0</v>
      </c>
      <c r="G23" s="338">
        <v>0</v>
      </c>
      <c r="H23" s="338">
        <v>0</v>
      </c>
      <c r="I23" s="338">
        <v>0</v>
      </c>
      <c r="J23" s="338">
        <v>0</v>
      </c>
      <c r="K23" s="338">
        <v>0</v>
      </c>
      <c r="L23" s="338">
        <v>0</v>
      </c>
      <c r="M23" s="338">
        <v>0</v>
      </c>
      <c r="N23" s="338">
        <v>0</v>
      </c>
      <c r="O23" s="338">
        <v>0</v>
      </c>
      <c r="P23" s="338">
        <v>0</v>
      </c>
      <c r="Q23" s="338">
        <v>0</v>
      </c>
      <c r="R23" s="338">
        <v>0</v>
      </c>
      <c r="S23" s="338">
        <v>0</v>
      </c>
      <c r="T23" s="338">
        <v>0</v>
      </c>
      <c r="U23" s="338">
        <v>0</v>
      </c>
      <c r="V23" s="338">
        <v>0</v>
      </c>
    </row>
    <row r="24" spans="1:30" ht="15" x14ac:dyDescent="0.25">
      <c r="A24" s="547">
        <v>7</v>
      </c>
      <c r="B24" s="584" t="s">
        <v>134</v>
      </c>
      <c r="C24" s="338">
        <v>0</v>
      </c>
      <c r="D24" s="338">
        <v>0</v>
      </c>
      <c r="E24" s="338">
        <v>0</v>
      </c>
      <c r="F24" s="338">
        <v>0</v>
      </c>
      <c r="G24" s="338">
        <v>0</v>
      </c>
      <c r="H24" s="338">
        <v>0</v>
      </c>
      <c r="I24" s="338">
        <v>0</v>
      </c>
      <c r="J24" s="338">
        <v>0</v>
      </c>
      <c r="K24" s="338">
        <v>0</v>
      </c>
      <c r="L24" s="338">
        <v>0</v>
      </c>
      <c r="M24" s="338">
        <v>0</v>
      </c>
      <c r="N24" s="338">
        <v>0</v>
      </c>
      <c r="O24" s="338">
        <v>0</v>
      </c>
      <c r="P24" s="338">
        <v>0</v>
      </c>
      <c r="Q24" s="338">
        <v>0</v>
      </c>
      <c r="R24" s="338">
        <v>0</v>
      </c>
      <c r="S24" s="338">
        <v>0</v>
      </c>
      <c r="T24" s="338">
        <v>0</v>
      </c>
      <c r="U24" s="338">
        <v>0</v>
      </c>
      <c r="V24" s="338">
        <v>0</v>
      </c>
    </row>
    <row r="25" spans="1:30" ht="15" x14ac:dyDescent="0.2">
      <c r="A25" s="45"/>
      <c r="B25" s="584" t="s">
        <v>93</v>
      </c>
      <c r="C25" s="338">
        <v>0</v>
      </c>
      <c r="D25" s="338">
        <v>0</v>
      </c>
      <c r="E25" s="338">
        <v>0</v>
      </c>
      <c r="F25" s="338">
        <v>0</v>
      </c>
      <c r="G25" s="338">
        <v>0</v>
      </c>
      <c r="H25" s="338">
        <v>0</v>
      </c>
      <c r="I25" s="338">
        <v>0</v>
      </c>
      <c r="J25" s="338">
        <v>0</v>
      </c>
      <c r="K25" s="338">
        <v>0</v>
      </c>
      <c r="L25" s="338">
        <v>0</v>
      </c>
      <c r="M25" s="338">
        <v>0</v>
      </c>
      <c r="N25" s="338">
        <v>0</v>
      </c>
      <c r="O25" s="338">
        <v>0</v>
      </c>
      <c r="P25" s="338">
        <v>0</v>
      </c>
      <c r="Q25" s="338">
        <v>0</v>
      </c>
      <c r="R25" s="338">
        <v>0</v>
      </c>
      <c r="S25" s="338">
        <v>0</v>
      </c>
      <c r="T25" s="338">
        <v>0</v>
      </c>
      <c r="U25" s="338">
        <v>0</v>
      </c>
      <c r="V25" s="338">
        <v>0</v>
      </c>
    </row>
    <row r="26" spans="1:30" ht="19.899999999999999" customHeight="1" x14ac:dyDescent="0.25">
      <c r="A26" s="344"/>
      <c r="B26" s="584" t="s">
        <v>38</v>
      </c>
      <c r="C26" s="339">
        <f>C21+C25</f>
        <v>9647.0399999999991</v>
      </c>
      <c r="D26" s="339">
        <f t="shared" ref="D26:V26" si="22">D21+D25</f>
        <v>1061.33</v>
      </c>
      <c r="E26" s="339">
        <f t="shared" si="22"/>
        <v>1913.1499999999996</v>
      </c>
      <c r="F26" s="339">
        <f t="shared" si="22"/>
        <v>12621.52</v>
      </c>
      <c r="G26" s="339">
        <f t="shared" si="22"/>
        <v>8907.14</v>
      </c>
      <c r="H26" s="339">
        <f t="shared" si="22"/>
        <v>889.03</v>
      </c>
      <c r="I26" s="339">
        <f t="shared" si="22"/>
        <v>2712.8100000000004</v>
      </c>
      <c r="J26" s="339">
        <f t="shared" si="22"/>
        <v>12508.980000000001</v>
      </c>
      <c r="K26" s="339">
        <f t="shared" si="22"/>
        <v>873.22190000000012</v>
      </c>
      <c r="L26" s="339">
        <f t="shared" si="22"/>
        <v>153.78489999999999</v>
      </c>
      <c r="M26" s="339">
        <f t="shared" si="22"/>
        <v>514.16319999999996</v>
      </c>
      <c r="N26" s="339">
        <f t="shared" si="22"/>
        <v>1541.17</v>
      </c>
      <c r="O26" s="339">
        <f t="shared" si="22"/>
        <v>5753.1930000000002</v>
      </c>
      <c r="P26" s="339">
        <f t="shared" si="22"/>
        <v>9342.3219000000008</v>
      </c>
      <c r="Q26" s="339">
        <f t="shared" si="22"/>
        <v>1087.3248999999998</v>
      </c>
      <c r="R26" s="339">
        <f t="shared" si="22"/>
        <v>16182.839800000002</v>
      </c>
      <c r="S26" s="339">
        <f t="shared" si="22"/>
        <v>3893.8469999999998</v>
      </c>
      <c r="T26" s="339">
        <f t="shared" si="22"/>
        <v>-8280.9919000000009</v>
      </c>
      <c r="U26" s="339">
        <f t="shared" si="22"/>
        <v>825.82509999999979</v>
      </c>
      <c r="V26" s="339">
        <f t="shared" si="22"/>
        <v>-3561.3198000000016</v>
      </c>
      <c r="W26" s="47"/>
      <c r="X26" s="47"/>
      <c r="Y26" s="47"/>
      <c r="Z26" s="47"/>
      <c r="AA26" s="47"/>
      <c r="AB26" s="47"/>
      <c r="AC26" s="47"/>
      <c r="AD26" s="47"/>
    </row>
    <row r="28" spans="1:30" ht="13.15" customHeight="1" x14ac:dyDescent="0.25">
      <c r="A28" s="47" t="s">
        <v>11</v>
      </c>
      <c r="B28" s="47"/>
      <c r="C28" s="47"/>
      <c r="D28" s="47"/>
      <c r="E28" s="47"/>
      <c r="F28" s="47"/>
      <c r="G28" s="47"/>
      <c r="H28" s="47"/>
      <c r="I28" s="47"/>
      <c r="J28" s="47"/>
      <c r="K28" s="47"/>
      <c r="L28" s="47"/>
      <c r="M28" s="47"/>
      <c r="N28" s="47"/>
      <c r="O28" s="47"/>
      <c r="P28" s="47"/>
      <c r="Q28" s="47"/>
      <c r="R28" s="47"/>
      <c r="S28" s="778" t="s">
        <v>12</v>
      </c>
      <c r="T28" s="778"/>
      <c r="U28" s="589"/>
      <c r="V28" s="47"/>
    </row>
    <row r="29" spans="1:30" ht="13.15" customHeight="1" x14ac:dyDescent="0.2">
      <c r="A29" s="778" t="s">
        <v>13</v>
      </c>
      <c r="B29" s="778"/>
      <c r="C29" s="778"/>
      <c r="D29" s="778"/>
      <c r="E29" s="778"/>
      <c r="F29" s="778"/>
      <c r="G29" s="778"/>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row>
    <row r="30" spans="1:30" ht="13.15" customHeight="1" x14ac:dyDescent="0.2">
      <c r="A30" s="783" t="s">
        <v>19</v>
      </c>
      <c r="B30" s="783"/>
      <c r="C30" s="783"/>
      <c r="D30" s="783"/>
      <c r="E30" s="783"/>
      <c r="F30" s="783"/>
      <c r="G30" s="783"/>
      <c r="H30" s="783"/>
      <c r="I30" s="783"/>
      <c r="J30" s="783"/>
      <c r="K30" s="783"/>
      <c r="L30" s="783"/>
      <c r="M30" s="783"/>
      <c r="N30" s="783"/>
      <c r="O30" s="783"/>
      <c r="P30" s="783"/>
      <c r="Q30" s="783"/>
      <c r="R30" s="783"/>
      <c r="S30" s="783"/>
      <c r="T30" s="560"/>
      <c r="U30" s="560"/>
      <c r="V30" s="560"/>
      <c r="W30" s="560"/>
      <c r="X30" s="560"/>
      <c r="Y30" s="560"/>
      <c r="Z30" s="560"/>
      <c r="AA30" s="560"/>
      <c r="AB30" s="560"/>
      <c r="AC30" s="560"/>
      <c r="AD30" s="560"/>
    </row>
    <row r="34" spans="1:256" ht="15" x14ac:dyDescent="0.25">
      <c r="G34" s="745"/>
      <c r="H34" s="745"/>
      <c r="I34" s="745"/>
      <c r="J34" s="745"/>
      <c r="K34" s="745"/>
      <c r="L34" s="745"/>
      <c r="M34" s="745"/>
      <c r="N34" s="745"/>
      <c r="O34" s="745"/>
      <c r="P34" s="542"/>
      <c r="Q34" s="542"/>
      <c r="R34" s="542"/>
      <c r="T34" s="574" t="s">
        <v>61</v>
      </c>
    </row>
    <row r="35" spans="1:256" ht="15" x14ac:dyDescent="0.25">
      <c r="A35" s="745" t="s">
        <v>59</v>
      </c>
      <c r="B35" s="745"/>
      <c r="C35" s="745"/>
      <c r="D35" s="745"/>
      <c r="E35" s="745"/>
      <c r="F35" s="745"/>
      <c r="G35" s="745"/>
      <c r="H35" s="745"/>
      <c r="I35" s="745"/>
      <c r="J35" s="745"/>
      <c r="K35" s="745"/>
      <c r="L35" s="745"/>
      <c r="M35" s="745"/>
      <c r="N35" s="745"/>
      <c r="O35" s="745"/>
      <c r="P35" s="745"/>
      <c r="Q35" s="745"/>
      <c r="R35" s="745"/>
      <c r="S35" s="745"/>
      <c r="T35" s="745"/>
      <c r="U35" s="745"/>
    </row>
    <row r="36" spans="1:256" ht="15" x14ac:dyDescent="0.25">
      <c r="A36" s="745" t="s">
        <v>709</v>
      </c>
      <c r="B36" s="745"/>
      <c r="C36" s="745"/>
      <c r="D36" s="745"/>
      <c r="E36" s="745"/>
      <c r="F36" s="745"/>
      <c r="G36" s="745"/>
      <c r="H36" s="745"/>
      <c r="I36" s="745"/>
      <c r="J36" s="745"/>
      <c r="K36" s="745"/>
      <c r="L36" s="745"/>
      <c r="M36" s="745"/>
      <c r="N36" s="745"/>
      <c r="O36" s="745"/>
      <c r="P36" s="745"/>
      <c r="Q36" s="745"/>
      <c r="R36" s="745"/>
      <c r="S36" s="745"/>
      <c r="T36" s="745"/>
      <c r="U36" s="745"/>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8" spans="1:256" ht="15" x14ac:dyDescent="0.25">
      <c r="A38" s="773" t="s">
        <v>749</v>
      </c>
      <c r="B38" s="773"/>
      <c r="C38" s="773"/>
      <c r="D38" s="773"/>
      <c r="E38" s="773"/>
      <c r="F38" s="773"/>
      <c r="G38" s="773"/>
      <c r="H38" s="773"/>
      <c r="I38" s="773"/>
      <c r="J38" s="773"/>
      <c r="K38" s="773"/>
      <c r="L38" s="773"/>
      <c r="M38" s="773"/>
      <c r="N38" s="773"/>
      <c r="O38" s="773"/>
      <c r="P38" s="773"/>
      <c r="Q38" s="773"/>
      <c r="R38" s="773"/>
      <c r="S38" s="773"/>
      <c r="T38" s="773"/>
      <c r="U38" s="773"/>
    </row>
    <row r="39" spans="1:256" ht="15" x14ac:dyDescent="0.25">
      <c r="A39" s="552"/>
      <c r="B39" s="552"/>
      <c r="C39" s="552"/>
      <c r="D39" s="552"/>
      <c r="E39" s="552"/>
      <c r="F39" s="552"/>
      <c r="G39" s="552"/>
      <c r="H39" s="552"/>
      <c r="I39" s="552"/>
      <c r="J39" s="552"/>
      <c r="K39" s="552"/>
      <c r="L39" s="552"/>
      <c r="M39" s="552"/>
      <c r="N39" s="552"/>
      <c r="O39" s="552"/>
      <c r="P39" s="552"/>
      <c r="Q39" s="552"/>
      <c r="R39" s="552"/>
      <c r="S39" s="552"/>
      <c r="T39" s="552"/>
      <c r="U39" s="552"/>
    </row>
    <row r="40" spans="1:256" ht="15" x14ac:dyDescent="0.25">
      <c r="A40" s="774" t="s">
        <v>165</v>
      </c>
      <c r="B40" s="774"/>
      <c r="C40" s="774"/>
      <c r="D40" s="575"/>
      <c r="E40" s="575"/>
      <c r="F40" s="575"/>
      <c r="G40" s="552"/>
      <c r="H40" s="552"/>
      <c r="I40" s="552"/>
      <c r="J40" s="552"/>
      <c r="K40" s="552"/>
      <c r="L40" s="552"/>
      <c r="M40" s="552"/>
      <c r="N40" s="552"/>
      <c r="O40" s="552"/>
      <c r="P40" s="552"/>
      <c r="Q40" s="552"/>
      <c r="R40" s="552"/>
      <c r="S40" s="552"/>
      <c r="T40" s="552"/>
      <c r="U40" s="552"/>
    </row>
    <row r="42" spans="1:256" ht="15" x14ac:dyDescent="0.25">
      <c r="B42" s="43" t="s">
        <v>966</v>
      </c>
      <c r="U42" s="807" t="s">
        <v>466</v>
      </c>
      <c r="V42" s="807"/>
      <c r="AB42" s="766"/>
      <c r="AC42" s="766"/>
      <c r="AD42" s="766"/>
    </row>
    <row r="43" spans="1:256" ht="12.75" customHeight="1" x14ac:dyDescent="0.25">
      <c r="A43" s="815" t="s">
        <v>2</v>
      </c>
      <c r="B43" s="817" t="s">
        <v>113</v>
      </c>
      <c r="C43" s="795" t="s">
        <v>157</v>
      </c>
      <c r="D43" s="796"/>
      <c r="E43" s="796"/>
      <c r="F43" s="797"/>
      <c r="G43" s="812" t="s">
        <v>792</v>
      </c>
      <c r="H43" s="813"/>
      <c r="I43" s="813"/>
      <c r="J43" s="813"/>
      <c r="K43" s="813"/>
      <c r="L43" s="813"/>
      <c r="M43" s="813"/>
      <c r="N43" s="813"/>
      <c r="O43" s="813"/>
      <c r="P43" s="813"/>
      <c r="Q43" s="813"/>
      <c r="R43" s="814"/>
      <c r="S43" s="808" t="s">
        <v>250</v>
      </c>
      <c r="T43" s="809"/>
      <c r="U43" s="809"/>
      <c r="V43" s="809"/>
      <c r="W43" s="560"/>
      <c r="X43" s="560"/>
      <c r="Y43" s="560"/>
      <c r="Z43" s="560"/>
      <c r="AA43" s="560"/>
      <c r="AB43" s="560"/>
      <c r="AC43" s="560"/>
      <c r="AD43" s="560"/>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row>
    <row r="44" spans="1:256" ht="15" x14ac:dyDescent="0.25">
      <c r="A44" s="816"/>
      <c r="B44" s="818"/>
      <c r="C44" s="798"/>
      <c r="D44" s="799"/>
      <c r="E44" s="799"/>
      <c r="F44" s="800"/>
      <c r="G44" s="775" t="s">
        <v>179</v>
      </c>
      <c r="H44" s="781"/>
      <c r="I44" s="781"/>
      <c r="J44" s="776"/>
      <c r="K44" s="775" t="s">
        <v>180</v>
      </c>
      <c r="L44" s="781"/>
      <c r="M44" s="781"/>
      <c r="N44" s="776"/>
      <c r="O44" s="777" t="s">
        <v>18</v>
      </c>
      <c r="P44" s="777"/>
      <c r="Q44" s="777"/>
      <c r="R44" s="777"/>
      <c r="S44" s="810"/>
      <c r="T44" s="811"/>
      <c r="U44" s="811"/>
      <c r="V44" s="811"/>
      <c r="W44" s="560"/>
      <c r="X44" s="560"/>
      <c r="Y44" s="560"/>
      <c r="Z44" s="560"/>
      <c r="AA44" s="560"/>
      <c r="AB44" s="560"/>
      <c r="AC44" s="560"/>
      <c r="AD44" s="560"/>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row>
    <row r="45" spans="1:256" ht="60" x14ac:dyDescent="0.25">
      <c r="A45" s="576"/>
      <c r="B45" s="576"/>
      <c r="C45" s="557" t="s">
        <v>251</v>
      </c>
      <c r="D45" s="557" t="s">
        <v>252</v>
      </c>
      <c r="E45" s="557" t="s">
        <v>253</v>
      </c>
      <c r="F45" s="557" t="s">
        <v>93</v>
      </c>
      <c r="G45" s="557" t="s">
        <v>251</v>
      </c>
      <c r="H45" s="557" t="s">
        <v>252</v>
      </c>
      <c r="I45" s="557" t="s">
        <v>253</v>
      </c>
      <c r="J45" s="557" t="s">
        <v>18</v>
      </c>
      <c r="K45" s="557" t="s">
        <v>251</v>
      </c>
      <c r="L45" s="557" t="s">
        <v>252</v>
      </c>
      <c r="M45" s="557" t="s">
        <v>253</v>
      </c>
      <c r="N45" s="557" t="s">
        <v>93</v>
      </c>
      <c r="O45" s="557" t="s">
        <v>251</v>
      </c>
      <c r="P45" s="557" t="s">
        <v>252</v>
      </c>
      <c r="Q45" s="557" t="s">
        <v>253</v>
      </c>
      <c r="R45" s="557" t="s">
        <v>18</v>
      </c>
      <c r="S45" s="561" t="s">
        <v>462</v>
      </c>
      <c r="T45" s="561" t="s">
        <v>463</v>
      </c>
      <c r="U45" s="561" t="s">
        <v>464</v>
      </c>
      <c r="V45" s="577" t="s">
        <v>465</v>
      </c>
      <c r="W45" s="560"/>
      <c r="X45" s="560"/>
      <c r="Y45" s="560"/>
      <c r="Z45" s="560"/>
      <c r="AA45" s="560"/>
      <c r="AB45" s="560"/>
      <c r="AC45" s="560"/>
      <c r="AD45" s="560"/>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row>
    <row r="46" spans="1:256" x14ac:dyDescent="0.2">
      <c r="A46" s="578">
        <v>1</v>
      </c>
      <c r="B46" s="579">
        <v>2</v>
      </c>
      <c r="C46" s="578">
        <v>3</v>
      </c>
      <c r="D46" s="578">
        <v>4</v>
      </c>
      <c r="E46" s="579">
        <v>5</v>
      </c>
      <c r="F46" s="578">
        <v>6</v>
      </c>
      <c r="G46" s="578">
        <v>7</v>
      </c>
      <c r="H46" s="579">
        <v>8</v>
      </c>
      <c r="I46" s="578">
        <v>9</v>
      </c>
      <c r="J46" s="578">
        <v>10</v>
      </c>
      <c r="K46" s="579">
        <v>11</v>
      </c>
      <c r="L46" s="578">
        <v>12</v>
      </c>
      <c r="M46" s="578">
        <v>13</v>
      </c>
      <c r="N46" s="579">
        <v>14</v>
      </c>
      <c r="O46" s="578">
        <v>15</v>
      </c>
      <c r="P46" s="578">
        <v>16</v>
      </c>
      <c r="Q46" s="579">
        <v>17</v>
      </c>
      <c r="R46" s="578">
        <v>18</v>
      </c>
      <c r="S46" s="578">
        <v>19</v>
      </c>
      <c r="T46" s="579">
        <v>20</v>
      </c>
      <c r="U46" s="578">
        <v>21</v>
      </c>
      <c r="V46" s="578">
        <v>22</v>
      </c>
      <c r="W46" s="580"/>
      <c r="X46" s="580"/>
      <c r="Y46" s="580"/>
      <c r="Z46" s="580"/>
      <c r="AA46" s="580"/>
      <c r="AB46" s="580"/>
      <c r="AC46" s="580"/>
      <c r="AD46" s="580"/>
      <c r="AE46" s="580"/>
      <c r="AF46" s="580"/>
      <c r="AG46" s="570"/>
      <c r="AH46" s="570"/>
      <c r="AI46" s="570"/>
      <c r="AJ46" s="570"/>
      <c r="AK46" s="570"/>
      <c r="AL46" s="570"/>
      <c r="AM46" s="570"/>
      <c r="AN46" s="570"/>
      <c r="AO46" s="570"/>
      <c r="AP46" s="570"/>
      <c r="AQ46" s="570"/>
      <c r="AR46" s="570"/>
      <c r="AS46" s="570"/>
      <c r="AT46" s="570"/>
      <c r="AU46" s="570"/>
      <c r="AV46" s="570"/>
      <c r="AW46" s="570"/>
      <c r="AX46" s="570"/>
      <c r="AY46" s="570"/>
      <c r="AZ46" s="570"/>
      <c r="BA46" s="570"/>
      <c r="BB46" s="570"/>
      <c r="BC46" s="570"/>
      <c r="BD46" s="570"/>
      <c r="BE46" s="570"/>
      <c r="BF46" s="570"/>
      <c r="BG46" s="570"/>
      <c r="BH46" s="570"/>
      <c r="BI46" s="570"/>
      <c r="BJ46" s="570"/>
      <c r="BK46" s="570"/>
      <c r="BL46" s="570"/>
      <c r="BM46" s="570"/>
      <c r="BN46" s="570"/>
      <c r="BO46" s="570"/>
      <c r="BP46" s="570"/>
      <c r="BQ46" s="570"/>
      <c r="BR46" s="570"/>
      <c r="BS46" s="570"/>
      <c r="BT46" s="570"/>
      <c r="BU46" s="570"/>
      <c r="BV46" s="570"/>
      <c r="BW46" s="570"/>
      <c r="BX46" s="570"/>
      <c r="BY46" s="570"/>
      <c r="BZ46" s="570"/>
      <c r="CA46" s="570"/>
      <c r="CB46" s="570"/>
      <c r="CC46" s="570"/>
      <c r="CD46" s="570"/>
      <c r="CE46" s="570"/>
      <c r="CF46" s="570"/>
      <c r="CG46" s="570"/>
      <c r="CH46" s="570"/>
      <c r="CI46" s="570"/>
      <c r="CJ46" s="570"/>
      <c r="CK46" s="570"/>
      <c r="CL46" s="570"/>
      <c r="CM46" s="570"/>
      <c r="CN46" s="570"/>
      <c r="CO46" s="570"/>
      <c r="CP46" s="570"/>
      <c r="CQ46" s="570"/>
      <c r="CR46" s="570"/>
      <c r="CS46" s="570"/>
      <c r="CT46" s="570"/>
      <c r="CU46" s="570"/>
      <c r="CV46" s="570"/>
      <c r="CW46" s="570"/>
      <c r="CX46" s="570"/>
      <c r="CY46" s="570"/>
      <c r="CZ46" s="570"/>
      <c r="DA46" s="570"/>
      <c r="DB46" s="570"/>
      <c r="DC46" s="570"/>
      <c r="DD46" s="570"/>
      <c r="DE46" s="570"/>
      <c r="DF46" s="570"/>
      <c r="DG46" s="570"/>
      <c r="DH46" s="570"/>
      <c r="DI46" s="570"/>
      <c r="DJ46" s="570"/>
      <c r="DK46" s="570"/>
      <c r="DL46" s="570"/>
      <c r="DM46" s="570"/>
      <c r="DN46" s="570"/>
      <c r="DO46" s="570"/>
      <c r="DP46" s="570"/>
      <c r="DQ46" s="570"/>
      <c r="DR46" s="570"/>
      <c r="DS46" s="570"/>
      <c r="DT46" s="570"/>
      <c r="DU46" s="570"/>
      <c r="DV46" s="570"/>
      <c r="DW46" s="570"/>
      <c r="DX46" s="570"/>
      <c r="DY46" s="570"/>
      <c r="DZ46" s="570"/>
      <c r="EA46" s="570"/>
      <c r="EB46" s="570"/>
      <c r="EC46" s="570"/>
      <c r="ED46" s="570"/>
      <c r="EE46" s="570"/>
      <c r="EF46" s="570"/>
      <c r="EG46" s="570"/>
      <c r="EH46" s="570"/>
      <c r="EI46" s="570"/>
      <c r="EJ46" s="570"/>
      <c r="EK46" s="570"/>
      <c r="EL46" s="570"/>
      <c r="EM46" s="570"/>
      <c r="EN46" s="570"/>
      <c r="EO46" s="570"/>
      <c r="EP46" s="570"/>
      <c r="EQ46" s="570"/>
      <c r="ER46" s="570"/>
      <c r="ES46" s="570"/>
      <c r="ET46" s="570"/>
      <c r="EU46" s="570"/>
      <c r="EV46" s="570"/>
      <c r="EW46" s="570"/>
      <c r="EX46" s="570"/>
      <c r="EY46" s="570"/>
      <c r="EZ46" s="570"/>
      <c r="FA46" s="570"/>
      <c r="FB46" s="570"/>
      <c r="FC46" s="570"/>
      <c r="FD46" s="570"/>
      <c r="FE46" s="570"/>
      <c r="FF46" s="570"/>
      <c r="FG46" s="570"/>
      <c r="FH46" s="570"/>
      <c r="FI46" s="570"/>
      <c r="FJ46" s="570"/>
      <c r="FK46" s="570"/>
      <c r="FL46" s="570"/>
      <c r="FM46" s="570"/>
      <c r="FN46" s="570"/>
      <c r="FO46" s="570"/>
      <c r="FP46" s="570"/>
      <c r="FQ46" s="570"/>
      <c r="FR46" s="570"/>
      <c r="FS46" s="570"/>
      <c r="FT46" s="570"/>
      <c r="FU46" s="570"/>
      <c r="FV46" s="570"/>
      <c r="FW46" s="570"/>
      <c r="FX46" s="570"/>
      <c r="FY46" s="570"/>
      <c r="FZ46" s="570"/>
      <c r="GA46" s="570"/>
      <c r="GB46" s="570"/>
      <c r="GC46" s="570"/>
      <c r="GD46" s="570"/>
      <c r="GE46" s="570"/>
      <c r="GF46" s="570"/>
      <c r="GG46" s="570"/>
      <c r="GH46" s="570"/>
      <c r="GI46" s="570"/>
      <c r="GJ46" s="570"/>
      <c r="GK46" s="570"/>
      <c r="GL46" s="570"/>
      <c r="GM46" s="570"/>
      <c r="GN46" s="570"/>
      <c r="GO46" s="570"/>
      <c r="GP46" s="570"/>
      <c r="GQ46" s="570"/>
      <c r="GR46" s="570"/>
      <c r="GS46" s="570"/>
      <c r="GT46" s="570"/>
      <c r="GU46" s="570"/>
      <c r="GV46" s="570"/>
      <c r="GW46" s="570"/>
      <c r="GX46" s="570"/>
      <c r="GY46" s="570"/>
      <c r="GZ46" s="570"/>
      <c r="HA46" s="570"/>
      <c r="HB46" s="570"/>
      <c r="HC46" s="570"/>
      <c r="HD46" s="570"/>
      <c r="HE46" s="570"/>
      <c r="HF46" s="570"/>
      <c r="HG46" s="570"/>
      <c r="HH46" s="570"/>
      <c r="HI46" s="570"/>
      <c r="HJ46" s="570"/>
      <c r="HK46" s="570"/>
      <c r="HL46" s="570"/>
      <c r="HM46" s="570"/>
      <c r="HN46" s="570"/>
      <c r="HO46" s="570"/>
      <c r="HP46" s="570"/>
      <c r="HQ46" s="570"/>
      <c r="HR46" s="570"/>
      <c r="HS46" s="570"/>
      <c r="HT46" s="570"/>
      <c r="HU46" s="570"/>
      <c r="HV46" s="570"/>
      <c r="HW46" s="570"/>
      <c r="HX46" s="570"/>
      <c r="HY46" s="570"/>
      <c r="HZ46" s="570"/>
      <c r="IA46" s="570"/>
      <c r="IB46" s="570"/>
      <c r="IC46" s="570"/>
      <c r="ID46" s="570"/>
      <c r="IE46" s="570"/>
      <c r="IF46" s="570"/>
      <c r="IG46" s="570"/>
      <c r="IH46" s="570"/>
      <c r="II46" s="570"/>
      <c r="IJ46" s="570"/>
      <c r="IK46" s="570"/>
      <c r="IL46" s="570"/>
      <c r="IM46" s="570"/>
      <c r="IN46" s="570"/>
      <c r="IO46" s="570"/>
      <c r="IP46" s="570"/>
      <c r="IQ46" s="570"/>
      <c r="IR46" s="570"/>
      <c r="IS46" s="570"/>
      <c r="IT46" s="570"/>
      <c r="IU46" s="570"/>
      <c r="IV46" s="570"/>
    </row>
    <row r="47" spans="1:256" ht="30" x14ac:dyDescent="0.2">
      <c r="A47" s="543"/>
      <c r="B47" s="581" t="s">
        <v>238</v>
      </c>
      <c r="C47" s="543"/>
      <c r="D47" s="543"/>
      <c r="E47" s="543"/>
      <c r="F47" s="582"/>
      <c r="G47" s="543"/>
      <c r="H47" s="543"/>
      <c r="I47" s="543"/>
      <c r="J47" s="582"/>
      <c r="K47" s="543"/>
      <c r="L47" s="543"/>
      <c r="M47" s="543"/>
      <c r="N47" s="543"/>
      <c r="O47" s="543"/>
      <c r="P47" s="543"/>
      <c r="Q47" s="543"/>
      <c r="R47" s="543"/>
      <c r="S47" s="543"/>
      <c r="T47" s="45"/>
      <c r="U47" s="45"/>
      <c r="V47" s="45"/>
      <c r="W47" s="559"/>
      <c r="X47" s="559"/>
      <c r="Y47" s="559"/>
      <c r="Z47" s="559"/>
      <c r="AA47" s="559"/>
      <c r="AB47" s="559"/>
      <c r="AC47" s="559"/>
      <c r="AD47" s="559"/>
      <c r="AE47" s="559"/>
      <c r="AF47" s="559"/>
    </row>
    <row r="48" spans="1:256" ht="15.75" customHeight="1" x14ac:dyDescent="0.25">
      <c r="A48" s="547">
        <v>1</v>
      </c>
      <c r="B48" s="581" t="s">
        <v>185</v>
      </c>
      <c r="C48" s="583">
        <v>167.64959999999999</v>
      </c>
      <c r="D48" s="583">
        <v>53.7744</v>
      </c>
      <c r="E48" s="583">
        <v>94.896000000000001</v>
      </c>
      <c r="F48" s="583">
        <f>E48+D48+C48</f>
        <v>316.32</v>
      </c>
      <c r="G48" s="583">
        <v>276.33</v>
      </c>
      <c r="H48" s="583">
        <v>48.44</v>
      </c>
      <c r="I48" s="583">
        <v>46.93</v>
      </c>
      <c r="J48" s="583">
        <f>I48+H48+G48</f>
        <v>371.7</v>
      </c>
      <c r="K48" s="583">
        <v>0</v>
      </c>
      <c r="L48" s="583">
        <v>0</v>
      </c>
      <c r="M48" s="583">
        <v>0</v>
      </c>
      <c r="N48" s="583">
        <f>M48+L48+K48</f>
        <v>0</v>
      </c>
      <c r="O48" s="583">
        <v>276.33</v>
      </c>
      <c r="P48" s="583">
        <v>48.44</v>
      </c>
      <c r="Q48" s="583">
        <v>46.93</v>
      </c>
      <c r="R48" s="583">
        <f>Q48+P48+O48</f>
        <v>371.7</v>
      </c>
      <c r="S48" s="338">
        <v>-108.68039999999999</v>
      </c>
      <c r="T48" s="338">
        <v>5.3344000000000023</v>
      </c>
      <c r="U48" s="338">
        <v>47.966000000000001</v>
      </c>
      <c r="V48" s="583">
        <f>U48+T48+S48</f>
        <v>-55.379999999999988</v>
      </c>
      <c r="W48" s="559"/>
      <c r="X48" s="559"/>
      <c r="Y48" s="559"/>
      <c r="Z48" s="559"/>
      <c r="AA48" s="559"/>
      <c r="AB48" s="559"/>
      <c r="AC48" s="559"/>
      <c r="AD48" s="559"/>
      <c r="AE48" s="559"/>
      <c r="AF48" s="559"/>
    </row>
    <row r="49" spans="1:37" ht="16.5" customHeight="1" x14ac:dyDescent="0.25">
      <c r="A49" s="547">
        <v>2</v>
      </c>
      <c r="B49" s="584" t="s">
        <v>129</v>
      </c>
      <c r="C49" s="583">
        <v>2305.5689000000002</v>
      </c>
      <c r="D49" s="583">
        <v>739.52210000000002</v>
      </c>
      <c r="E49" s="583">
        <v>1305.039</v>
      </c>
      <c r="F49" s="583">
        <f t="shared" ref="F49:F52" si="23">E49+D49+C49</f>
        <v>4350.13</v>
      </c>
      <c r="G49" s="583">
        <v>2932.51</v>
      </c>
      <c r="H49" s="583">
        <v>546.52</v>
      </c>
      <c r="I49" s="583">
        <v>531.51</v>
      </c>
      <c r="J49" s="583">
        <f t="shared" ref="J49:J52" si="24">I49+H49+G49</f>
        <v>4010.54</v>
      </c>
      <c r="K49" s="583">
        <v>316.1662</v>
      </c>
      <c r="L49" s="583">
        <v>101.4118</v>
      </c>
      <c r="M49" s="583">
        <v>178.96199999999999</v>
      </c>
      <c r="N49" s="583">
        <f t="shared" ref="N49:N52" si="25">M49+L49+K49</f>
        <v>596.54</v>
      </c>
      <c r="O49" s="583">
        <v>3248.6762000000003</v>
      </c>
      <c r="P49" s="583">
        <v>647.93179999999995</v>
      </c>
      <c r="Q49" s="583">
        <v>710.47199999999998</v>
      </c>
      <c r="R49" s="583">
        <f t="shared" ref="R49:R52" si="26">Q49+P49+O49</f>
        <v>4607.08</v>
      </c>
      <c r="S49" s="338">
        <v>-943.10730000000012</v>
      </c>
      <c r="T49" s="338">
        <v>91.59030000000007</v>
      </c>
      <c r="U49" s="338">
        <v>594.56700000000001</v>
      </c>
      <c r="V49" s="583">
        <f t="shared" ref="V49:V52" si="27">U49+T49+S49</f>
        <v>-256.95000000000005</v>
      </c>
      <c r="Y49" s="774"/>
      <c r="Z49" s="774"/>
      <c r="AA49" s="774"/>
      <c r="AB49" s="774"/>
    </row>
    <row r="50" spans="1:37" ht="30" x14ac:dyDescent="0.25">
      <c r="A50" s="547">
        <v>3</v>
      </c>
      <c r="B50" s="581" t="s">
        <v>130</v>
      </c>
      <c r="C50" s="583">
        <v>75.445499999999996</v>
      </c>
      <c r="D50" s="583">
        <v>24.1995</v>
      </c>
      <c r="E50" s="583">
        <v>42.704999999999998</v>
      </c>
      <c r="F50" s="583">
        <f t="shared" si="23"/>
        <v>142.35</v>
      </c>
      <c r="G50" s="583">
        <v>184.89000000000001</v>
      </c>
      <c r="H50" s="583">
        <v>31.76</v>
      </c>
      <c r="I50" s="583">
        <v>31.69</v>
      </c>
      <c r="J50" s="583">
        <f t="shared" si="24"/>
        <v>248.34000000000003</v>
      </c>
      <c r="K50" s="583">
        <v>0</v>
      </c>
      <c r="L50" s="583">
        <v>0</v>
      </c>
      <c r="M50" s="583">
        <v>0</v>
      </c>
      <c r="N50" s="583">
        <f t="shared" si="25"/>
        <v>0</v>
      </c>
      <c r="O50" s="583">
        <v>184.89000000000001</v>
      </c>
      <c r="P50" s="583">
        <v>31.76</v>
      </c>
      <c r="Q50" s="583">
        <v>31.69</v>
      </c>
      <c r="R50" s="583">
        <f t="shared" si="26"/>
        <v>248.34000000000003</v>
      </c>
      <c r="S50" s="338">
        <v>-109.44450000000002</v>
      </c>
      <c r="T50" s="338">
        <v>-7.5605000000000011</v>
      </c>
      <c r="U50" s="338">
        <v>11.014999999999997</v>
      </c>
      <c r="V50" s="583">
        <f t="shared" si="27"/>
        <v>-105.99000000000002</v>
      </c>
    </row>
    <row r="51" spans="1:37" ht="15.75" customHeight="1" x14ac:dyDescent="0.25">
      <c r="A51" s="547">
        <v>4</v>
      </c>
      <c r="B51" s="584" t="s">
        <v>131</v>
      </c>
      <c r="C51" s="583">
        <v>56.863700000000009</v>
      </c>
      <c r="D51" s="583">
        <v>18.239300000000004</v>
      </c>
      <c r="E51" s="583">
        <v>32.186999999999998</v>
      </c>
      <c r="F51" s="583">
        <f t="shared" si="23"/>
        <v>107.29</v>
      </c>
      <c r="G51" s="583">
        <v>75.910000000000011</v>
      </c>
      <c r="H51" s="583">
        <v>16.28</v>
      </c>
      <c r="I51" s="583">
        <v>241.82</v>
      </c>
      <c r="J51" s="583">
        <f t="shared" si="24"/>
        <v>334.01000000000005</v>
      </c>
      <c r="K51" s="583">
        <v>0</v>
      </c>
      <c r="L51" s="583">
        <v>0</v>
      </c>
      <c r="M51" s="583">
        <v>0</v>
      </c>
      <c r="N51" s="583">
        <f t="shared" si="25"/>
        <v>0</v>
      </c>
      <c r="O51" s="583">
        <v>75.910000000000011</v>
      </c>
      <c r="P51" s="583">
        <v>16.28</v>
      </c>
      <c r="Q51" s="583">
        <v>241.82</v>
      </c>
      <c r="R51" s="583">
        <f t="shared" si="26"/>
        <v>334.01000000000005</v>
      </c>
      <c r="S51" s="338">
        <v>-19.046300000000002</v>
      </c>
      <c r="T51" s="338">
        <v>1.9593000000000025</v>
      </c>
      <c r="U51" s="338">
        <v>-209.63299999999998</v>
      </c>
      <c r="V51" s="583">
        <f t="shared" si="27"/>
        <v>-226.71999999999997</v>
      </c>
    </row>
    <row r="52" spans="1:37" ht="30" x14ac:dyDescent="0.25">
      <c r="A52" s="547">
        <v>5</v>
      </c>
      <c r="B52" s="581" t="s">
        <v>132</v>
      </c>
      <c r="C52" s="583">
        <v>1180.2050000000002</v>
      </c>
      <c r="D52" s="583">
        <v>228.995</v>
      </c>
      <c r="E52" s="583">
        <v>352.3</v>
      </c>
      <c r="F52" s="583">
        <f t="shared" si="23"/>
        <v>1761.5000000000002</v>
      </c>
      <c r="G52" s="583">
        <v>1591.05</v>
      </c>
      <c r="H52" s="583">
        <v>246.03</v>
      </c>
      <c r="I52" s="583">
        <v>15.82</v>
      </c>
      <c r="J52" s="583">
        <f t="shared" si="24"/>
        <v>1852.9</v>
      </c>
      <c r="K52" s="583">
        <v>269.92290000000003</v>
      </c>
      <c r="L52" s="583">
        <v>52.373100000000001</v>
      </c>
      <c r="M52" s="583">
        <v>80.574000000000012</v>
      </c>
      <c r="N52" s="583">
        <f t="shared" si="25"/>
        <v>402.87</v>
      </c>
      <c r="O52" s="583">
        <v>1757.2367999999999</v>
      </c>
      <c r="P52" s="583">
        <v>278.27519999999998</v>
      </c>
      <c r="Q52" s="583">
        <v>65.427999999999997</v>
      </c>
      <c r="R52" s="583">
        <f t="shared" si="26"/>
        <v>2100.94</v>
      </c>
      <c r="S52" s="338">
        <v>-577.03179999999975</v>
      </c>
      <c r="T52" s="338">
        <v>-49.280199999999979</v>
      </c>
      <c r="U52" s="338">
        <v>286.87200000000001</v>
      </c>
      <c r="V52" s="583">
        <f t="shared" si="27"/>
        <v>-339.43999999999971</v>
      </c>
    </row>
    <row r="53" spans="1:37" s="47" customFormat="1" ht="19.5" customHeight="1" x14ac:dyDescent="0.25">
      <c r="A53" s="585"/>
      <c r="B53" s="586" t="s">
        <v>93</v>
      </c>
      <c r="C53" s="587">
        <f>SUM(C48:C52)</f>
        <v>3785.7327000000005</v>
      </c>
      <c r="D53" s="587">
        <f t="shared" ref="D53" si="28">SUM(D48:D52)</f>
        <v>1064.7303000000002</v>
      </c>
      <c r="E53" s="587">
        <f t="shared" ref="E53" si="29">SUM(E48:E52)</f>
        <v>1827.1269999999997</v>
      </c>
      <c r="F53" s="587">
        <f t="shared" ref="F53" si="30">SUM(F48:F52)</f>
        <v>6677.59</v>
      </c>
      <c r="G53" s="587">
        <f t="shared" ref="G53" si="31">SUM(G48:G52)</f>
        <v>5060.6899999999996</v>
      </c>
      <c r="H53" s="587">
        <f t="shared" ref="H53" si="32">SUM(H48:H52)</f>
        <v>889.03</v>
      </c>
      <c r="I53" s="587">
        <f t="shared" ref="I53" si="33">SUM(I48:I52)</f>
        <v>867.7700000000001</v>
      </c>
      <c r="J53" s="587">
        <f t="shared" ref="J53" si="34">SUM(J48:J52)</f>
        <v>6817.49</v>
      </c>
      <c r="K53" s="587">
        <f t="shared" ref="K53" si="35">SUM(K48:K52)</f>
        <v>586.08910000000003</v>
      </c>
      <c r="L53" s="587">
        <f t="shared" ref="L53" si="36">SUM(L48:L52)</f>
        <v>153.78489999999999</v>
      </c>
      <c r="M53" s="587">
        <f t="shared" ref="M53" si="37">SUM(M48:M52)</f>
        <v>259.536</v>
      </c>
      <c r="N53" s="587">
        <f t="shared" ref="N53" si="38">SUM(N48:N52)</f>
        <v>999.41</v>
      </c>
      <c r="O53" s="587">
        <f t="shared" ref="O53" si="39">SUM(O48:O52)</f>
        <v>5543.0429999999997</v>
      </c>
      <c r="P53" s="587">
        <f t="shared" ref="P53" si="40">SUM(P48:P52)</f>
        <v>1022.6869999999999</v>
      </c>
      <c r="Q53" s="587">
        <f t="shared" ref="Q53" si="41">SUM(Q48:Q52)</f>
        <v>1096.3400000000001</v>
      </c>
      <c r="R53" s="587">
        <f t="shared" ref="R53" si="42">SUM(R48:R52)</f>
        <v>7662.07</v>
      </c>
      <c r="S53" s="587">
        <f t="shared" ref="S53" si="43">SUM(S48:S52)</f>
        <v>-1757.3102999999999</v>
      </c>
      <c r="T53" s="587">
        <f t="shared" ref="T53" si="44">SUM(T48:T52)</f>
        <v>42.043300000000087</v>
      </c>
      <c r="U53" s="587">
        <f t="shared" ref="U53" si="45">SUM(U48:U52)</f>
        <v>730.78700000000003</v>
      </c>
      <c r="V53" s="587">
        <f t="shared" ref="V53" si="46">SUM(V48:V52)</f>
        <v>-984.47999999999968</v>
      </c>
    </row>
    <row r="54" spans="1:37" ht="30" x14ac:dyDescent="0.25">
      <c r="A54" s="547"/>
      <c r="B54" s="588" t="s">
        <v>239</v>
      </c>
      <c r="C54" s="583"/>
      <c r="D54" s="583"/>
      <c r="E54" s="583"/>
      <c r="F54" s="583"/>
      <c r="G54" s="583"/>
      <c r="H54" s="583"/>
      <c r="I54" s="583"/>
      <c r="J54" s="583"/>
      <c r="K54" s="583"/>
      <c r="L54" s="583"/>
      <c r="M54" s="583"/>
      <c r="N54" s="583"/>
      <c r="O54" s="583"/>
      <c r="P54" s="583"/>
      <c r="Q54" s="583"/>
      <c r="R54" s="583"/>
      <c r="S54" s="338">
        <v>0</v>
      </c>
      <c r="T54" s="338">
        <v>0</v>
      </c>
      <c r="U54" s="338">
        <v>0</v>
      </c>
      <c r="V54" s="338">
        <v>0</v>
      </c>
    </row>
    <row r="55" spans="1:37" ht="30" x14ac:dyDescent="0.25">
      <c r="A55" s="547">
        <v>6</v>
      </c>
      <c r="B55" s="581" t="s">
        <v>187</v>
      </c>
      <c r="C55" s="583">
        <v>0</v>
      </c>
      <c r="D55" s="583">
        <v>0</v>
      </c>
      <c r="E55" s="583">
        <v>0</v>
      </c>
      <c r="F55" s="583">
        <v>0</v>
      </c>
      <c r="G55" s="583">
        <v>0</v>
      </c>
      <c r="H55" s="583">
        <v>0</v>
      </c>
      <c r="I55" s="583">
        <v>0</v>
      </c>
      <c r="J55" s="583">
        <v>0</v>
      </c>
      <c r="K55" s="583">
        <v>0</v>
      </c>
      <c r="L55" s="583">
        <v>0</v>
      </c>
      <c r="M55" s="583">
        <v>0</v>
      </c>
      <c r="N55" s="583">
        <v>0</v>
      </c>
      <c r="O55" s="583">
        <v>0</v>
      </c>
      <c r="P55" s="583">
        <v>0</v>
      </c>
      <c r="Q55" s="583">
        <v>0</v>
      </c>
      <c r="R55" s="583">
        <v>0</v>
      </c>
      <c r="S55" s="338">
        <v>0</v>
      </c>
      <c r="T55" s="338">
        <v>0</v>
      </c>
      <c r="U55" s="338">
        <v>0</v>
      </c>
      <c r="V55" s="338">
        <v>0</v>
      </c>
    </row>
    <row r="56" spans="1:37" ht="15" x14ac:dyDescent="0.25">
      <c r="A56" s="547">
        <v>7</v>
      </c>
      <c r="B56" s="584" t="s">
        <v>134</v>
      </c>
      <c r="C56" s="583">
        <v>0</v>
      </c>
      <c r="D56" s="583">
        <v>0</v>
      </c>
      <c r="E56" s="583">
        <v>0</v>
      </c>
      <c r="F56" s="583">
        <v>0</v>
      </c>
      <c r="G56" s="583">
        <v>0</v>
      </c>
      <c r="H56" s="583">
        <v>0</v>
      </c>
      <c r="I56" s="583">
        <v>0</v>
      </c>
      <c r="J56" s="583">
        <v>0</v>
      </c>
      <c r="K56" s="583">
        <v>0</v>
      </c>
      <c r="L56" s="583">
        <v>0</v>
      </c>
      <c r="M56" s="583">
        <v>0</v>
      </c>
      <c r="N56" s="583">
        <v>0</v>
      </c>
      <c r="O56" s="583">
        <v>0</v>
      </c>
      <c r="P56" s="583">
        <v>0</v>
      </c>
      <c r="Q56" s="583">
        <v>0</v>
      </c>
      <c r="R56" s="583">
        <v>0</v>
      </c>
      <c r="S56" s="338">
        <v>0</v>
      </c>
      <c r="T56" s="338">
        <v>0</v>
      </c>
      <c r="U56" s="338">
        <v>0</v>
      </c>
      <c r="V56" s="338">
        <v>0</v>
      </c>
    </row>
    <row r="57" spans="1:37" ht="15" x14ac:dyDescent="0.2">
      <c r="A57" s="45"/>
      <c r="B57" s="584" t="s">
        <v>93</v>
      </c>
      <c r="C57" s="583">
        <v>0</v>
      </c>
      <c r="D57" s="583">
        <v>0</v>
      </c>
      <c r="E57" s="583">
        <v>0</v>
      </c>
      <c r="F57" s="583">
        <v>0</v>
      </c>
      <c r="G57" s="583">
        <v>0</v>
      </c>
      <c r="H57" s="583">
        <v>0</v>
      </c>
      <c r="I57" s="583">
        <v>0</v>
      </c>
      <c r="J57" s="583">
        <v>0</v>
      </c>
      <c r="K57" s="583">
        <v>0</v>
      </c>
      <c r="L57" s="583">
        <v>0</v>
      </c>
      <c r="M57" s="583">
        <v>0</v>
      </c>
      <c r="N57" s="583">
        <v>0</v>
      </c>
      <c r="O57" s="583">
        <v>0</v>
      </c>
      <c r="P57" s="583">
        <v>0</v>
      </c>
      <c r="Q57" s="583">
        <v>0</v>
      </c>
      <c r="R57" s="583">
        <v>0</v>
      </c>
      <c r="S57" s="338">
        <v>0</v>
      </c>
      <c r="T57" s="338">
        <v>0</v>
      </c>
      <c r="U57" s="338">
        <v>0</v>
      </c>
      <c r="V57" s="338">
        <v>0</v>
      </c>
    </row>
    <row r="58" spans="1:37" s="47" customFormat="1" ht="19.5" customHeight="1" x14ac:dyDescent="0.25">
      <c r="A58" s="344"/>
      <c r="B58" s="584" t="s">
        <v>38</v>
      </c>
      <c r="C58" s="587">
        <v>3785.7327000000005</v>
      </c>
      <c r="D58" s="587">
        <v>1064.7303000000002</v>
      </c>
      <c r="E58" s="587">
        <v>1827.1269999999997</v>
      </c>
      <c r="F58" s="587">
        <v>6677.59</v>
      </c>
      <c r="G58" s="587">
        <v>5060.6899999999996</v>
      </c>
      <c r="H58" s="587">
        <v>889.03</v>
      </c>
      <c r="I58" s="587">
        <v>867.7700000000001</v>
      </c>
      <c r="J58" s="587">
        <v>6817.6</v>
      </c>
      <c r="K58" s="587">
        <v>482.35300000000001</v>
      </c>
      <c r="L58" s="587">
        <v>133.65699999999998</v>
      </c>
      <c r="M58" s="587">
        <v>228.57</v>
      </c>
      <c r="N58" s="587">
        <v>844.57999999999993</v>
      </c>
      <c r="O58" s="587">
        <v>5543.0429999999997</v>
      </c>
      <c r="P58" s="587">
        <v>1022.6869999999999</v>
      </c>
      <c r="Q58" s="587">
        <v>1096.3400000000001</v>
      </c>
      <c r="R58" s="587">
        <v>7662.07</v>
      </c>
      <c r="S58" s="339">
        <v>-1757.3102999999992</v>
      </c>
      <c r="T58" s="339">
        <v>42.043300000000272</v>
      </c>
      <c r="U58" s="339">
        <v>730.78699999999958</v>
      </c>
      <c r="V58" s="339">
        <v>-984.47999999999934</v>
      </c>
    </row>
    <row r="60" spans="1:37" ht="25.5" customHeight="1" x14ac:dyDescent="0.25">
      <c r="A60" s="47" t="s">
        <v>11</v>
      </c>
      <c r="B60" s="47"/>
      <c r="C60" s="47"/>
      <c r="D60" s="47"/>
      <c r="E60" s="47"/>
      <c r="F60" s="47"/>
      <c r="G60" s="47"/>
      <c r="H60" s="47"/>
      <c r="I60" s="47"/>
      <c r="J60" s="47"/>
      <c r="K60" s="47"/>
      <c r="L60" s="47"/>
      <c r="M60" s="47"/>
      <c r="N60" s="47"/>
      <c r="O60" s="47"/>
      <c r="P60" s="47"/>
      <c r="Q60" s="47"/>
      <c r="R60" s="47"/>
      <c r="S60" s="778" t="s">
        <v>12</v>
      </c>
      <c r="T60" s="778"/>
      <c r="U60" s="589"/>
      <c r="V60" s="47"/>
    </row>
    <row r="61" spans="1:37" ht="15" x14ac:dyDescent="0.2">
      <c r="A61" s="778" t="s">
        <v>13</v>
      </c>
      <c r="B61" s="778"/>
      <c r="C61" s="778"/>
      <c r="D61" s="778"/>
      <c r="E61" s="778"/>
      <c r="F61" s="778"/>
      <c r="G61" s="778"/>
      <c r="H61" s="778"/>
      <c r="I61" s="778"/>
      <c r="J61" s="778"/>
      <c r="K61" s="778"/>
      <c r="L61" s="778"/>
      <c r="M61" s="778"/>
      <c r="N61" s="778"/>
      <c r="O61" s="778"/>
      <c r="P61" s="778"/>
      <c r="Q61" s="778"/>
      <c r="R61" s="778"/>
      <c r="S61" s="778"/>
      <c r="T61" s="778"/>
      <c r="U61" s="778"/>
      <c r="V61" s="778"/>
      <c r="W61" s="778"/>
      <c r="X61" s="778"/>
      <c r="Y61" s="778"/>
      <c r="Z61" s="778"/>
      <c r="AA61" s="778"/>
      <c r="AB61" s="778"/>
      <c r="AC61" s="778"/>
      <c r="AD61" s="778"/>
    </row>
    <row r="62" spans="1:37" ht="15" x14ac:dyDescent="0.2">
      <c r="A62" s="783" t="s">
        <v>19</v>
      </c>
      <c r="B62" s="783"/>
      <c r="C62" s="783"/>
      <c r="D62" s="783"/>
      <c r="E62" s="783"/>
      <c r="F62" s="783"/>
      <c r="G62" s="783"/>
      <c r="H62" s="783"/>
      <c r="I62" s="783"/>
      <c r="J62" s="783"/>
      <c r="K62" s="783"/>
      <c r="L62" s="783"/>
      <c r="M62" s="783"/>
      <c r="N62" s="783"/>
      <c r="O62" s="783"/>
      <c r="P62" s="783"/>
      <c r="Q62" s="783"/>
      <c r="R62" s="783"/>
      <c r="S62" s="783"/>
      <c r="T62" s="560"/>
      <c r="U62" s="560"/>
      <c r="V62" s="560"/>
      <c r="W62" s="560"/>
      <c r="X62" s="560"/>
      <c r="Y62" s="560"/>
      <c r="Z62" s="560"/>
      <c r="AA62" s="560"/>
      <c r="AB62" s="560"/>
      <c r="AC62" s="560"/>
      <c r="AD62" s="560"/>
      <c r="AE62" s="560"/>
      <c r="AF62" s="560"/>
      <c r="AG62" s="560"/>
      <c r="AH62" s="560"/>
      <c r="AI62" s="560"/>
      <c r="AJ62" s="560"/>
      <c r="AK62" s="560"/>
    </row>
    <row r="63" spans="1:37" ht="15" x14ac:dyDescent="0.25">
      <c r="A63" s="47"/>
      <c r="B63" s="47"/>
      <c r="C63" s="47"/>
      <c r="D63" s="47"/>
      <c r="E63" s="47"/>
      <c r="F63" s="47"/>
      <c r="G63" s="47"/>
      <c r="H63" s="47"/>
      <c r="I63" s="47"/>
      <c r="J63" s="47"/>
      <c r="K63" s="47"/>
      <c r="L63" s="47"/>
      <c r="M63" s="47"/>
      <c r="N63" s="47"/>
      <c r="O63" s="47"/>
      <c r="P63" s="47"/>
      <c r="Q63" s="47"/>
      <c r="R63" s="47"/>
      <c r="S63" s="542" t="s">
        <v>86</v>
      </c>
      <c r="T63" s="542"/>
      <c r="U63" s="542"/>
      <c r="V63" s="542"/>
      <c r="W63" s="47"/>
      <c r="X63" s="47"/>
      <c r="Y63" s="47"/>
      <c r="Z63" s="47"/>
      <c r="AE63" s="47"/>
      <c r="AF63" s="47"/>
    </row>
    <row r="67" spans="1:30" ht="15" x14ac:dyDescent="0.25">
      <c r="G67" s="745"/>
      <c r="H67" s="745"/>
      <c r="I67" s="745"/>
      <c r="J67" s="745"/>
      <c r="K67" s="745"/>
      <c r="L67" s="745"/>
      <c r="M67" s="745"/>
      <c r="N67" s="745"/>
      <c r="O67" s="745"/>
      <c r="P67" s="542"/>
      <c r="Q67" s="542"/>
      <c r="R67" s="542"/>
      <c r="T67" s="574" t="s">
        <v>61</v>
      </c>
    </row>
    <row r="68" spans="1:30" ht="15" x14ac:dyDescent="0.25">
      <c r="A68" s="745" t="s">
        <v>59</v>
      </c>
      <c r="B68" s="745"/>
      <c r="C68" s="745"/>
      <c r="D68" s="745"/>
      <c r="E68" s="745"/>
      <c r="F68" s="745"/>
      <c r="G68" s="745"/>
      <c r="H68" s="745"/>
      <c r="I68" s="745"/>
      <c r="J68" s="745"/>
      <c r="K68" s="745"/>
      <c r="L68" s="745"/>
      <c r="M68" s="745"/>
      <c r="N68" s="745"/>
      <c r="O68" s="745"/>
      <c r="P68" s="745"/>
      <c r="Q68" s="745"/>
      <c r="R68" s="745"/>
      <c r="S68" s="745"/>
      <c r="T68" s="745"/>
      <c r="U68" s="745"/>
    </row>
    <row r="69" spans="1:30" ht="15" x14ac:dyDescent="0.25">
      <c r="A69" s="745" t="s">
        <v>709</v>
      </c>
      <c r="B69" s="745"/>
      <c r="C69" s="745"/>
      <c r="D69" s="745"/>
      <c r="E69" s="745"/>
      <c r="F69" s="745"/>
      <c r="G69" s="745"/>
      <c r="H69" s="745"/>
      <c r="I69" s="745"/>
      <c r="J69" s="745"/>
      <c r="K69" s="745"/>
      <c r="L69" s="745"/>
      <c r="M69" s="745"/>
      <c r="N69" s="745"/>
      <c r="O69" s="745"/>
      <c r="P69" s="745"/>
      <c r="Q69" s="745"/>
      <c r="R69" s="745"/>
      <c r="S69" s="745"/>
      <c r="T69" s="745"/>
      <c r="U69" s="745"/>
      <c r="V69" s="47"/>
      <c r="W69" s="47"/>
      <c r="X69" s="47"/>
      <c r="Y69" s="47"/>
      <c r="Z69" s="47"/>
      <c r="AA69" s="47"/>
      <c r="AB69" s="47"/>
      <c r="AC69" s="47"/>
      <c r="AD69" s="47"/>
    </row>
    <row r="71" spans="1:30" ht="15" x14ac:dyDescent="0.25">
      <c r="A71" s="773" t="s">
        <v>749</v>
      </c>
      <c r="B71" s="773"/>
      <c r="C71" s="773"/>
      <c r="D71" s="773"/>
      <c r="E71" s="773"/>
      <c r="F71" s="773"/>
      <c r="G71" s="773"/>
      <c r="H71" s="773"/>
      <c r="I71" s="773"/>
      <c r="J71" s="773"/>
      <c r="K71" s="773"/>
      <c r="L71" s="773"/>
      <c r="M71" s="773"/>
      <c r="N71" s="773"/>
      <c r="O71" s="773"/>
      <c r="P71" s="773"/>
      <c r="Q71" s="773"/>
      <c r="R71" s="773"/>
      <c r="S71" s="773"/>
      <c r="T71" s="773"/>
      <c r="U71" s="773"/>
    </row>
    <row r="72" spans="1:30" ht="15" x14ac:dyDescent="0.25">
      <c r="A72" s="552"/>
      <c r="B72" s="552"/>
      <c r="C72" s="552"/>
      <c r="D72" s="552"/>
      <c r="E72" s="552"/>
      <c r="F72" s="552"/>
      <c r="G72" s="552"/>
      <c r="H72" s="552"/>
      <c r="I72" s="552"/>
      <c r="J72" s="552"/>
      <c r="K72" s="552"/>
      <c r="L72" s="552"/>
      <c r="M72" s="552"/>
      <c r="N72" s="552"/>
      <c r="O72" s="552"/>
      <c r="P72" s="552"/>
      <c r="Q72" s="552"/>
      <c r="R72" s="552"/>
      <c r="S72" s="552"/>
      <c r="T72" s="552"/>
      <c r="U72" s="552"/>
    </row>
    <row r="73" spans="1:30" ht="15" x14ac:dyDescent="0.25">
      <c r="A73" s="774" t="s">
        <v>165</v>
      </c>
      <c r="B73" s="774"/>
      <c r="C73" s="774"/>
      <c r="D73" s="575"/>
      <c r="E73" s="575"/>
      <c r="F73" s="575"/>
      <c r="G73" s="552"/>
      <c r="H73" s="552"/>
      <c r="I73" s="552"/>
      <c r="J73" s="552"/>
      <c r="K73" s="552"/>
      <c r="L73" s="552"/>
      <c r="M73" s="552"/>
      <c r="N73" s="552"/>
      <c r="O73" s="552"/>
      <c r="P73" s="552"/>
      <c r="Q73" s="552"/>
      <c r="R73" s="552"/>
      <c r="S73" s="552"/>
      <c r="T73" s="552"/>
      <c r="U73" s="552"/>
    </row>
    <row r="74" spans="1:30" x14ac:dyDescent="0.2">
      <c r="B74" s="43" t="s">
        <v>967</v>
      </c>
    </row>
    <row r="75" spans="1:30" ht="15" x14ac:dyDescent="0.25">
      <c r="U75" s="807" t="s">
        <v>466</v>
      </c>
      <c r="V75" s="807"/>
      <c r="AB75" s="766"/>
      <c r="AC75" s="766"/>
      <c r="AD75" s="766"/>
    </row>
    <row r="76" spans="1:30" ht="15" x14ac:dyDescent="0.25">
      <c r="A76" s="815" t="s">
        <v>2</v>
      </c>
      <c r="B76" s="817" t="s">
        <v>113</v>
      </c>
      <c r="C76" s="795" t="s">
        <v>157</v>
      </c>
      <c r="D76" s="796"/>
      <c r="E76" s="796"/>
      <c r="F76" s="797"/>
      <c r="G76" s="812" t="s">
        <v>792</v>
      </c>
      <c r="H76" s="813"/>
      <c r="I76" s="813"/>
      <c r="J76" s="813"/>
      <c r="K76" s="813"/>
      <c r="L76" s="813"/>
      <c r="M76" s="813"/>
      <c r="N76" s="813"/>
      <c r="O76" s="813"/>
      <c r="P76" s="813"/>
      <c r="Q76" s="813"/>
      <c r="R76" s="814"/>
      <c r="S76" s="808" t="s">
        <v>250</v>
      </c>
      <c r="T76" s="809"/>
      <c r="U76" s="809"/>
      <c r="V76" s="809"/>
      <c r="W76" s="560"/>
      <c r="X76" s="560"/>
      <c r="Y76" s="560"/>
      <c r="Z76" s="560"/>
      <c r="AA76" s="560"/>
      <c r="AB76" s="560"/>
      <c r="AC76" s="560"/>
      <c r="AD76" s="560"/>
    </row>
    <row r="77" spans="1:30" ht="15" x14ac:dyDescent="0.25">
      <c r="A77" s="816"/>
      <c r="B77" s="818"/>
      <c r="C77" s="798"/>
      <c r="D77" s="799"/>
      <c r="E77" s="799"/>
      <c r="F77" s="800"/>
      <c r="G77" s="775" t="s">
        <v>179</v>
      </c>
      <c r="H77" s="781"/>
      <c r="I77" s="781"/>
      <c r="J77" s="776"/>
      <c r="K77" s="775" t="s">
        <v>180</v>
      </c>
      <c r="L77" s="781"/>
      <c r="M77" s="781"/>
      <c r="N77" s="776"/>
      <c r="O77" s="777" t="s">
        <v>18</v>
      </c>
      <c r="P77" s="777"/>
      <c r="Q77" s="777"/>
      <c r="R77" s="777"/>
      <c r="S77" s="810"/>
      <c r="T77" s="811"/>
      <c r="U77" s="811"/>
      <c r="V77" s="811"/>
      <c r="W77" s="560"/>
      <c r="X77" s="560"/>
      <c r="Y77" s="560"/>
      <c r="Z77" s="560"/>
      <c r="AA77" s="560"/>
      <c r="AB77" s="560"/>
      <c r="AC77" s="560"/>
      <c r="AD77" s="560"/>
    </row>
    <row r="78" spans="1:30" ht="60" x14ac:dyDescent="0.2">
      <c r="A78" s="576"/>
      <c r="B78" s="576"/>
      <c r="C78" s="557" t="s">
        <v>251</v>
      </c>
      <c r="D78" s="557" t="s">
        <v>252</v>
      </c>
      <c r="E78" s="557" t="s">
        <v>253</v>
      </c>
      <c r="F78" s="557" t="s">
        <v>93</v>
      </c>
      <c r="G78" s="557" t="s">
        <v>251</v>
      </c>
      <c r="H78" s="557" t="s">
        <v>252</v>
      </c>
      <c r="I78" s="557" t="s">
        <v>253</v>
      </c>
      <c r="J78" s="557" t="s">
        <v>18</v>
      </c>
      <c r="K78" s="557" t="s">
        <v>251</v>
      </c>
      <c r="L78" s="557" t="s">
        <v>252</v>
      </c>
      <c r="M78" s="557" t="s">
        <v>253</v>
      </c>
      <c r="N78" s="557" t="s">
        <v>93</v>
      </c>
      <c r="O78" s="557" t="s">
        <v>251</v>
      </c>
      <c r="P78" s="557" t="s">
        <v>252</v>
      </c>
      <c r="Q78" s="557" t="s">
        <v>253</v>
      </c>
      <c r="R78" s="557" t="s">
        <v>18</v>
      </c>
      <c r="S78" s="561" t="s">
        <v>462</v>
      </c>
      <c r="T78" s="561" t="s">
        <v>463</v>
      </c>
      <c r="U78" s="561" t="s">
        <v>464</v>
      </c>
      <c r="V78" s="577" t="s">
        <v>465</v>
      </c>
      <c r="W78" s="560"/>
      <c r="X78" s="560"/>
      <c r="Y78" s="560"/>
      <c r="Z78" s="560"/>
      <c r="AA78" s="560"/>
      <c r="AB78" s="560"/>
      <c r="AC78" s="560"/>
      <c r="AD78" s="560"/>
    </row>
    <row r="79" spans="1:30" x14ac:dyDescent="0.2">
      <c r="A79" s="578">
        <v>1</v>
      </c>
      <c r="B79" s="579">
        <v>2</v>
      </c>
      <c r="C79" s="578">
        <v>3</v>
      </c>
      <c r="D79" s="578">
        <v>4</v>
      </c>
      <c r="E79" s="579">
        <v>5</v>
      </c>
      <c r="F79" s="578">
        <v>6</v>
      </c>
      <c r="G79" s="578">
        <v>7</v>
      </c>
      <c r="H79" s="579">
        <v>8</v>
      </c>
      <c r="I79" s="578">
        <v>9</v>
      </c>
      <c r="J79" s="578">
        <v>10</v>
      </c>
      <c r="K79" s="579">
        <v>11</v>
      </c>
      <c r="L79" s="578">
        <v>12</v>
      </c>
      <c r="M79" s="578">
        <v>13</v>
      </c>
      <c r="N79" s="579">
        <v>14</v>
      </c>
      <c r="O79" s="578">
        <v>15</v>
      </c>
      <c r="P79" s="578">
        <v>16</v>
      </c>
      <c r="Q79" s="579">
        <v>17</v>
      </c>
      <c r="R79" s="578">
        <v>18</v>
      </c>
      <c r="S79" s="578">
        <v>19</v>
      </c>
      <c r="T79" s="579">
        <v>20</v>
      </c>
      <c r="U79" s="578">
        <v>21</v>
      </c>
      <c r="V79" s="578">
        <v>22</v>
      </c>
      <c r="W79" s="580"/>
      <c r="X79" s="580"/>
      <c r="Y79" s="580"/>
      <c r="Z79" s="580"/>
      <c r="AA79" s="580"/>
      <c r="AB79" s="580"/>
      <c r="AC79" s="580"/>
      <c r="AD79" s="580"/>
    </row>
    <row r="80" spans="1:30" ht="30" x14ac:dyDescent="0.2">
      <c r="A80" s="543"/>
      <c r="B80" s="581" t="s">
        <v>238</v>
      </c>
      <c r="C80" s="543"/>
      <c r="D80" s="543"/>
      <c r="E80" s="543"/>
      <c r="F80" s="582"/>
      <c r="G80" s="543"/>
      <c r="H80" s="543"/>
      <c r="I80" s="543"/>
      <c r="J80" s="582"/>
      <c r="K80" s="543"/>
      <c r="L80" s="543"/>
      <c r="M80" s="543"/>
      <c r="N80" s="543"/>
      <c r="O80" s="543"/>
      <c r="P80" s="543"/>
      <c r="Q80" s="543"/>
      <c r="R80" s="543"/>
      <c r="S80" s="543"/>
      <c r="T80" s="45"/>
      <c r="U80" s="45"/>
      <c r="V80" s="45"/>
      <c r="W80" s="559"/>
      <c r="X80" s="559"/>
      <c r="Y80" s="559"/>
      <c r="Z80" s="559"/>
      <c r="AA80" s="559"/>
      <c r="AB80" s="559"/>
      <c r="AC80" s="559"/>
      <c r="AD80" s="559"/>
    </row>
    <row r="81" spans="1:30" ht="18.600000000000001" customHeight="1" x14ac:dyDescent="0.25">
      <c r="A81" s="547">
        <v>1</v>
      </c>
      <c r="B81" s="581" t="s">
        <v>185</v>
      </c>
      <c r="C81" s="583"/>
      <c r="D81" s="583"/>
      <c r="E81" s="583"/>
      <c r="F81" s="583"/>
      <c r="G81" s="583">
        <v>210.15</v>
      </c>
      <c r="H81" s="45">
        <v>0</v>
      </c>
      <c r="I81" s="583">
        <f>42.47+0.04+3.51</f>
        <v>46.019999999999996</v>
      </c>
      <c r="J81" s="583">
        <f>I81+H81+G81</f>
        <v>256.17</v>
      </c>
      <c r="K81" s="583"/>
      <c r="L81" s="583"/>
      <c r="M81" s="583"/>
      <c r="N81" s="583">
        <f>M81+L81+K81</f>
        <v>0</v>
      </c>
      <c r="O81" s="583"/>
      <c r="P81" s="583"/>
      <c r="Q81" s="583"/>
      <c r="R81" s="583">
        <f>Q81+P81+O81</f>
        <v>0</v>
      </c>
      <c r="S81" s="338">
        <v>-108.68039999999999</v>
      </c>
      <c r="T81" s="338">
        <v>5.3344000000000023</v>
      </c>
      <c r="U81" s="338">
        <v>47.966000000000001</v>
      </c>
      <c r="V81" s="583">
        <f>U81+T81+S81</f>
        <v>-55.379999999999988</v>
      </c>
      <c r="W81" s="559"/>
      <c r="X81" s="559"/>
      <c r="Y81" s="559"/>
      <c r="Z81" s="559"/>
      <c r="AA81" s="559"/>
      <c r="AB81" s="559"/>
      <c r="AC81" s="559"/>
      <c r="AD81" s="559"/>
    </row>
    <row r="82" spans="1:30" ht="18.600000000000001" customHeight="1" x14ac:dyDescent="0.25">
      <c r="A82" s="547">
        <v>2</v>
      </c>
      <c r="B82" s="584" t="s">
        <v>129</v>
      </c>
      <c r="C82" s="583"/>
      <c r="D82" s="583"/>
      <c r="E82" s="583"/>
      <c r="F82" s="583"/>
      <c r="G82" s="583">
        <v>2374.44</v>
      </c>
      <c r="H82" s="45">
        <v>0</v>
      </c>
      <c r="I82" s="583">
        <f>481.33+0.54+708.72</f>
        <v>1190.5900000000001</v>
      </c>
      <c r="J82" s="583">
        <f t="shared" ref="J82:J85" si="47">I82+H82+G82</f>
        <v>3565.03</v>
      </c>
      <c r="K82" s="583">
        <f>N82*0.53</f>
        <v>205.29550000000003</v>
      </c>
      <c r="L82" s="583"/>
      <c r="M82" s="583">
        <f>N82*0.47</f>
        <v>182.05449999999999</v>
      </c>
      <c r="N82" s="583">
        <v>387.35</v>
      </c>
      <c r="O82" s="583"/>
      <c r="P82" s="583"/>
      <c r="Q82" s="583"/>
      <c r="R82" s="583">
        <f t="shared" ref="R82:R85" si="48">Q82+P82+O82</f>
        <v>0</v>
      </c>
      <c r="S82" s="338">
        <v>-943.10730000000012</v>
      </c>
      <c r="T82" s="338">
        <v>91.59030000000007</v>
      </c>
      <c r="U82" s="338">
        <v>594.56700000000001</v>
      </c>
      <c r="V82" s="583">
        <f t="shared" ref="V82:V85" si="49">U82+T82+S82</f>
        <v>-256.95000000000005</v>
      </c>
      <c r="Y82" s="774"/>
      <c r="Z82" s="774"/>
      <c r="AA82" s="774"/>
      <c r="AB82" s="774"/>
    </row>
    <row r="83" spans="1:30" ht="30" x14ac:dyDescent="0.25">
      <c r="A83" s="547">
        <v>3</v>
      </c>
      <c r="B83" s="581" t="s">
        <v>130</v>
      </c>
      <c r="C83" s="583"/>
      <c r="D83" s="583"/>
      <c r="E83" s="583"/>
      <c r="F83" s="583"/>
      <c r="G83" s="583">
        <v>138.47</v>
      </c>
      <c r="H83" s="45">
        <v>0</v>
      </c>
      <c r="I83" s="583">
        <f>28.59+27.93</f>
        <v>56.519999999999996</v>
      </c>
      <c r="J83" s="583">
        <f t="shared" si="47"/>
        <v>194.99</v>
      </c>
      <c r="K83" s="583"/>
      <c r="L83" s="583"/>
      <c r="M83" s="583"/>
      <c r="N83" s="583">
        <f t="shared" ref="N83:N84" si="50">M83+L83+K83</f>
        <v>0</v>
      </c>
      <c r="O83" s="583"/>
      <c r="P83" s="583"/>
      <c r="Q83" s="583"/>
      <c r="R83" s="583">
        <f t="shared" si="48"/>
        <v>0</v>
      </c>
      <c r="S83" s="338">
        <v>-109.44450000000002</v>
      </c>
      <c r="T83" s="338">
        <v>-7.5605000000000011</v>
      </c>
      <c r="U83" s="338">
        <v>11.014999999999997</v>
      </c>
      <c r="V83" s="583">
        <f t="shared" si="49"/>
        <v>-105.99000000000002</v>
      </c>
    </row>
    <row r="84" spans="1:30" ht="20.45" customHeight="1" x14ac:dyDescent="0.25">
      <c r="A84" s="547">
        <v>4</v>
      </c>
      <c r="B84" s="584" t="s">
        <v>131</v>
      </c>
      <c r="C84" s="583"/>
      <c r="D84" s="583"/>
      <c r="E84" s="583"/>
      <c r="F84" s="583"/>
      <c r="G84" s="583">
        <v>65.760000000000005</v>
      </c>
      <c r="H84" s="45">
        <v>0</v>
      </c>
      <c r="I84" s="583">
        <f>14.32+11</f>
        <v>25.32</v>
      </c>
      <c r="J84" s="583">
        <f t="shared" si="47"/>
        <v>91.080000000000013</v>
      </c>
      <c r="K84" s="583"/>
      <c r="L84" s="583"/>
      <c r="M84" s="583"/>
      <c r="N84" s="583">
        <f t="shared" si="50"/>
        <v>0</v>
      </c>
      <c r="O84" s="583"/>
      <c r="P84" s="583"/>
      <c r="Q84" s="583"/>
      <c r="R84" s="583">
        <f t="shared" si="48"/>
        <v>0</v>
      </c>
      <c r="S84" s="338">
        <v>-19.046300000000002</v>
      </c>
      <c r="T84" s="338">
        <v>1.9593000000000025</v>
      </c>
      <c r="U84" s="338">
        <v>-209.63299999999998</v>
      </c>
      <c r="V84" s="583">
        <f t="shared" si="49"/>
        <v>-226.71999999999997</v>
      </c>
    </row>
    <row r="85" spans="1:30" ht="30" x14ac:dyDescent="0.25">
      <c r="A85" s="547">
        <v>5</v>
      </c>
      <c r="B85" s="581" t="s">
        <v>132</v>
      </c>
      <c r="C85" s="583"/>
      <c r="D85" s="583"/>
      <c r="E85" s="583"/>
      <c r="F85" s="583"/>
      <c r="G85" s="583">
        <v>1057.6300000000001</v>
      </c>
      <c r="H85" s="45">
        <v>0</v>
      </c>
      <c r="I85" s="583">
        <f>212.3+314.29</f>
        <v>526.59</v>
      </c>
      <c r="J85" s="583">
        <f t="shared" si="47"/>
        <v>1584.2200000000003</v>
      </c>
      <c r="K85" s="583">
        <f>N85*0.53</f>
        <v>81.837299999999999</v>
      </c>
      <c r="L85" s="583"/>
      <c r="M85" s="583">
        <f>N85*0.47</f>
        <v>72.572699999999998</v>
      </c>
      <c r="N85" s="583">
        <v>154.41</v>
      </c>
      <c r="O85" s="583"/>
      <c r="P85" s="583"/>
      <c r="Q85" s="583"/>
      <c r="R85" s="583">
        <f t="shared" si="48"/>
        <v>0</v>
      </c>
      <c r="S85" s="338">
        <v>-577.03179999999975</v>
      </c>
      <c r="T85" s="338">
        <v>-49.280199999999979</v>
      </c>
      <c r="U85" s="338">
        <v>286.87200000000001</v>
      </c>
      <c r="V85" s="583">
        <f t="shared" si="49"/>
        <v>-339.43999999999971</v>
      </c>
    </row>
    <row r="86" spans="1:30" ht="15" x14ac:dyDescent="0.25">
      <c r="A86" s="585"/>
      <c r="B86" s="586" t="s">
        <v>93</v>
      </c>
      <c r="C86" s="587"/>
      <c r="D86" s="587"/>
      <c r="E86" s="587"/>
      <c r="F86" s="587"/>
      <c r="G86" s="587">
        <f>SUM(G81:G85)</f>
        <v>3846.4500000000003</v>
      </c>
      <c r="H86" s="587">
        <f t="shared" ref="H86:V86" si="51">SUM(H81:H85)</f>
        <v>0</v>
      </c>
      <c r="I86" s="587">
        <f t="shared" si="51"/>
        <v>1845.04</v>
      </c>
      <c r="J86" s="587">
        <f t="shared" si="51"/>
        <v>5691.4900000000007</v>
      </c>
      <c r="K86" s="587">
        <f t="shared" si="51"/>
        <v>287.13280000000003</v>
      </c>
      <c r="L86" s="587">
        <f t="shared" si="51"/>
        <v>0</v>
      </c>
      <c r="M86" s="587">
        <f t="shared" si="51"/>
        <v>254.62719999999999</v>
      </c>
      <c r="N86" s="587">
        <f t="shared" si="51"/>
        <v>541.76</v>
      </c>
      <c r="O86" s="587">
        <f t="shared" si="51"/>
        <v>0</v>
      </c>
      <c r="P86" s="587">
        <f t="shared" si="51"/>
        <v>0</v>
      </c>
      <c r="Q86" s="587">
        <f t="shared" si="51"/>
        <v>0</v>
      </c>
      <c r="R86" s="587">
        <f t="shared" si="51"/>
        <v>0</v>
      </c>
      <c r="S86" s="587">
        <f t="shared" si="51"/>
        <v>-1757.3102999999999</v>
      </c>
      <c r="T86" s="587">
        <f t="shared" si="51"/>
        <v>42.043300000000087</v>
      </c>
      <c r="U86" s="587">
        <f t="shared" si="51"/>
        <v>730.78700000000003</v>
      </c>
      <c r="V86" s="587">
        <f t="shared" si="51"/>
        <v>-984.47999999999968</v>
      </c>
      <c r="W86" s="47"/>
      <c r="X86" s="47"/>
      <c r="Y86" s="47"/>
      <c r="Z86" s="47"/>
      <c r="AA86" s="47"/>
      <c r="AB86" s="47"/>
      <c r="AC86" s="47"/>
      <c r="AD86" s="47"/>
    </row>
    <row r="87" spans="1:30" ht="30" x14ac:dyDescent="0.25">
      <c r="A87" s="547"/>
      <c r="B87" s="588" t="s">
        <v>239</v>
      </c>
      <c r="C87" s="583"/>
      <c r="D87" s="583"/>
      <c r="E87" s="583"/>
      <c r="F87" s="583"/>
      <c r="G87" s="583"/>
      <c r="H87" s="583"/>
      <c r="I87" s="583"/>
      <c r="J87" s="583"/>
      <c r="K87" s="583"/>
      <c r="L87" s="583"/>
      <c r="M87" s="583"/>
      <c r="N87" s="583"/>
      <c r="O87" s="583"/>
      <c r="P87" s="583"/>
      <c r="Q87" s="583"/>
      <c r="R87" s="583"/>
      <c r="S87" s="338">
        <v>0</v>
      </c>
      <c r="T87" s="338">
        <v>0</v>
      </c>
      <c r="U87" s="338">
        <v>0</v>
      </c>
      <c r="V87" s="338">
        <v>0</v>
      </c>
    </row>
    <row r="88" spans="1:30" ht="30" x14ac:dyDescent="0.25">
      <c r="A88" s="547">
        <v>6</v>
      </c>
      <c r="B88" s="581" t="s">
        <v>187</v>
      </c>
      <c r="C88" s="583">
        <v>0</v>
      </c>
      <c r="D88" s="583">
        <v>0</v>
      </c>
      <c r="E88" s="583">
        <v>0</v>
      </c>
      <c r="F88" s="583">
        <v>0</v>
      </c>
      <c r="G88" s="583">
        <v>0</v>
      </c>
      <c r="H88" s="583">
        <v>0</v>
      </c>
      <c r="I88" s="583">
        <v>0</v>
      </c>
      <c r="J88" s="583">
        <v>0</v>
      </c>
      <c r="K88" s="583">
        <v>0</v>
      </c>
      <c r="L88" s="583">
        <v>0</v>
      </c>
      <c r="M88" s="583">
        <v>0</v>
      </c>
      <c r="N88" s="583">
        <v>0</v>
      </c>
      <c r="O88" s="583">
        <v>0</v>
      </c>
      <c r="P88" s="583">
        <v>0</v>
      </c>
      <c r="Q88" s="583">
        <v>0</v>
      </c>
      <c r="R88" s="583">
        <v>0</v>
      </c>
      <c r="S88" s="338">
        <v>0</v>
      </c>
      <c r="T88" s="338">
        <v>0</v>
      </c>
      <c r="U88" s="338">
        <v>0</v>
      </c>
      <c r="V88" s="338">
        <v>0</v>
      </c>
    </row>
    <row r="89" spans="1:30" ht="15" x14ac:dyDescent="0.25">
      <c r="A89" s="547">
        <v>7</v>
      </c>
      <c r="B89" s="584" t="s">
        <v>134</v>
      </c>
      <c r="C89" s="583">
        <v>0</v>
      </c>
      <c r="D89" s="583">
        <v>0</v>
      </c>
      <c r="E89" s="583">
        <v>0</v>
      </c>
      <c r="F89" s="583">
        <v>0</v>
      </c>
      <c r="G89" s="583">
        <v>0</v>
      </c>
      <c r="H89" s="583">
        <v>0</v>
      </c>
      <c r="I89" s="583">
        <v>0</v>
      </c>
      <c r="J89" s="583">
        <v>0</v>
      </c>
      <c r="K89" s="583">
        <v>0</v>
      </c>
      <c r="L89" s="583">
        <v>0</v>
      </c>
      <c r="M89" s="583">
        <v>0</v>
      </c>
      <c r="N89" s="583">
        <v>0</v>
      </c>
      <c r="O89" s="583">
        <v>0</v>
      </c>
      <c r="P89" s="583">
        <v>0</v>
      </c>
      <c r="Q89" s="583">
        <v>0</v>
      </c>
      <c r="R89" s="583">
        <v>0</v>
      </c>
      <c r="S89" s="338">
        <v>0</v>
      </c>
      <c r="T89" s="338">
        <v>0</v>
      </c>
      <c r="U89" s="338">
        <v>0</v>
      </c>
      <c r="V89" s="338">
        <v>0</v>
      </c>
    </row>
    <row r="90" spans="1:30" ht="15" x14ac:dyDescent="0.2">
      <c r="A90" s="45"/>
      <c r="B90" s="584" t="s">
        <v>93</v>
      </c>
      <c r="C90" s="583">
        <v>0</v>
      </c>
      <c r="D90" s="583">
        <v>0</v>
      </c>
      <c r="E90" s="583">
        <v>0</v>
      </c>
      <c r="F90" s="583">
        <v>0</v>
      </c>
      <c r="G90" s="583">
        <v>0</v>
      </c>
      <c r="H90" s="583">
        <v>0</v>
      </c>
      <c r="I90" s="583">
        <v>0</v>
      </c>
      <c r="J90" s="583">
        <v>0</v>
      </c>
      <c r="K90" s="583">
        <v>0</v>
      </c>
      <c r="L90" s="583">
        <v>0</v>
      </c>
      <c r="M90" s="583">
        <v>0</v>
      </c>
      <c r="N90" s="583">
        <v>0</v>
      </c>
      <c r="O90" s="583">
        <v>0</v>
      </c>
      <c r="P90" s="583">
        <v>0</v>
      </c>
      <c r="Q90" s="583">
        <v>0</v>
      </c>
      <c r="R90" s="583">
        <v>0</v>
      </c>
      <c r="S90" s="338">
        <v>0</v>
      </c>
      <c r="T90" s="338">
        <v>0</v>
      </c>
      <c r="U90" s="338">
        <v>0</v>
      </c>
      <c r="V90" s="338">
        <v>0</v>
      </c>
    </row>
    <row r="91" spans="1:30" ht="15" x14ac:dyDescent="0.25">
      <c r="A91" s="344"/>
      <c r="B91" s="584" t="s">
        <v>38</v>
      </c>
      <c r="C91" s="587">
        <f>C86+C90</f>
        <v>0</v>
      </c>
      <c r="D91" s="587">
        <f t="shared" ref="D91:V91" si="52">D86+D90</f>
        <v>0</v>
      </c>
      <c r="E91" s="587">
        <f t="shared" si="52"/>
        <v>0</v>
      </c>
      <c r="F91" s="587">
        <f t="shared" si="52"/>
        <v>0</v>
      </c>
      <c r="G91" s="587">
        <f t="shared" si="52"/>
        <v>3846.4500000000003</v>
      </c>
      <c r="H91" s="587">
        <f t="shared" si="52"/>
        <v>0</v>
      </c>
      <c r="I91" s="587">
        <f t="shared" si="52"/>
        <v>1845.04</v>
      </c>
      <c r="J91" s="587">
        <f t="shared" si="52"/>
        <v>5691.4900000000007</v>
      </c>
      <c r="K91" s="587">
        <f t="shared" si="52"/>
        <v>287.13280000000003</v>
      </c>
      <c r="L91" s="587">
        <f t="shared" si="52"/>
        <v>0</v>
      </c>
      <c r="M91" s="587">
        <f t="shared" si="52"/>
        <v>254.62719999999999</v>
      </c>
      <c r="N91" s="587">
        <f t="shared" si="52"/>
        <v>541.76</v>
      </c>
      <c r="O91" s="587">
        <f t="shared" si="52"/>
        <v>0</v>
      </c>
      <c r="P91" s="587">
        <f t="shared" si="52"/>
        <v>0</v>
      </c>
      <c r="Q91" s="587">
        <f t="shared" si="52"/>
        <v>0</v>
      </c>
      <c r="R91" s="587">
        <f t="shared" si="52"/>
        <v>0</v>
      </c>
      <c r="S91" s="587">
        <f t="shared" si="52"/>
        <v>-1757.3102999999999</v>
      </c>
      <c r="T91" s="587">
        <f t="shared" si="52"/>
        <v>42.043300000000087</v>
      </c>
      <c r="U91" s="587">
        <f t="shared" si="52"/>
        <v>730.78700000000003</v>
      </c>
      <c r="V91" s="587">
        <f t="shared" si="52"/>
        <v>-984.47999999999968</v>
      </c>
      <c r="W91" s="47"/>
      <c r="X91" s="47"/>
      <c r="Y91" s="47"/>
      <c r="Z91" s="47"/>
      <c r="AA91" s="47"/>
      <c r="AB91" s="47"/>
      <c r="AC91" s="47"/>
      <c r="AD91" s="47"/>
    </row>
    <row r="93" spans="1:30" ht="15" x14ac:dyDescent="0.25">
      <c r="A93" s="47" t="s">
        <v>11</v>
      </c>
      <c r="B93" s="47"/>
      <c r="C93" s="47"/>
      <c r="D93" s="47"/>
      <c r="E93" s="47"/>
      <c r="F93" s="47"/>
      <c r="G93" s="47"/>
      <c r="H93" s="47"/>
      <c r="I93" s="47"/>
      <c r="J93" s="47"/>
      <c r="K93" s="47"/>
      <c r="L93" s="47"/>
      <c r="M93" s="47"/>
      <c r="N93" s="47"/>
      <c r="O93" s="47"/>
      <c r="P93" s="47"/>
      <c r="Q93" s="47"/>
      <c r="R93" s="47"/>
      <c r="S93" s="778" t="s">
        <v>12</v>
      </c>
      <c r="T93" s="778"/>
      <c r="U93" s="589"/>
      <c r="V93" s="47"/>
    </row>
    <row r="94" spans="1:30" ht="15" x14ac:dyDescent="0.2">
      <c r="A94" s="778" t="s">
        <v>13</v>
      </c>
      <c r="B94" s="778"/>
      <c r="C94" s="778"/>
      <c r="D94" s="778"/>
      <c r="E94" s="778"/>
      <c r="F94" s="778"/>
      <c r="G94" s="778"/>
      <c r="H94" s="778"/>
      <c r="I94" s="778"/>
      <c r="J94" s="778"/>
      <c r="K94" s="778"/>
      <c r="L94" s="778"/>
      <c r="M94" s="778"/>
      <c r="N94" s="778"/>
      <c r="O94" s="778"/>
      <c r="P94" s="778"/>
      <c r="Q94" s="778"/>
      <c r="R94" s="778"/>
      <c r="S94" s="778"/>
      <c r="T94" s="778"/>
      <c r="U94" s="778"/>
      <c r="V94" s="778"/>
      <c r="W94" s="778"/>
      <c r="X94" s="778"/>
      <c r="Y94" s="778"/>
      <c r="Z94" s="778"/>
      <c r="AA94" s="778"/>
      <c r="AB94" s="778"/>
      <c r="AC94" s="778"/>
      <c r="AD94" s="778"/>
    </row>
    <row r="95" spans="1:30" ht="15" x14ac:dyDescent="0.2">
      <c r="A95" s="783" t="s">
        <v>19</v>
      </c>
      <c r="B95" s="783"/>
      <c r="C95" s="783"/>
      <c r="D95" s="783"/>
      <c r="E95" s="783"/>
      <c r="F95" s="783"/>
      <c r="G95" s="783"/>
      <c r="H95" s="783"/>
      <c r="I95" s="783"/>
      <c r="J95" s="783"/>
      <c r="K95" s="783"/>
      <c r="L95" s="783"/>
      <c r="M95" s="783"/>
      <c r="N95" s="783"/>
      <c r="O95" s="783"/>
      <c r="P95" s="783"/>
      <c r="Q95" s="783"/>
      <c r="R95" s="783"/>
      <c r="S95" s="783"/>
      <c r="T95" s="560"/>
      <c r="U95" s="560"/>
      <c r="V95" s="560"/>
      <c r="W95" s="560"/>
      <c r="X95" s="560"/>
      <c r="Y95" s="560"/>
      <c r="Z95" s="560"/>
      <c r="AA95" s="560"/>
      <c r="AB95" s="560"/>
      <c r="AC95" s="560"/>
      <c r="AD95" s="560"/>
    </row>
    <row r="96" spans="1:30" ht="15" x14ac:dyDescent="0.25">
      <c r="A96" s="47"/>
      <c r="B96" s="47"/>
      <c r="C96" s="47"/>
      <c r="D96" s="47"/>
      <c r="E96" s="47"/>
      <c r="F96" s="47"/>
      <c r="G96" s="47"/>
      <c r="H96" s="47"/>
      <c r="I96" s="47"/>
      <c r="J96" s="47"/>
      <c r="K96" s="47"/>
      <c r="L96" s="47"/>
      <c r="M96" s="47"/>
      <c r="N96" s="47"/>
      <c r="O96" s="47"/>
      <c r="P96" s="47"/>
      <c r="Q96" s="47"/>
      <c r="R96" s="47"/>
      <c r="S96" s="542" t="s">
        <v>86</v>
      </c>
      <c r="T96" s="542"/>
      <c r="U96" s="542"/>
      <c r="V96" s="542"/>
      <c r="W96" s="47"/>
      <c r="X96" s="47"/>
      <c r="Y96" s="47"/>
      <c r="Z96" s="47"/>
    </row>
  </sheetData>
  <mergeCells count="57">
    <mergeCell ref="Y82:AB82"/>
    <mergeCell ref="S93:T93"/>
    <mergeCell ref="A94:AD94"/>
    <mergeCell ref="A95:S95"/>
    <mergeCell ref="AB75:AD75"/>
    <mergeCell ref="A76:A77"/>
    <mergeCell ref="B76:B77"/>
    <mergeCell ref="C76:F77"/>
    <mergeCell ref="G76:R76"/>
    <mergeCell ref="S76:V77"/>
    <mergeCell ref="G77:J77"/>
    <mergeCell ref="K77:N77"/>
    <mergeCell ref="O77:R77"/>
    <mergeCell ref="A68:U68"/>
    <mergeCell ref="A69:U69"/>
    <mergeCell ref="A71:U71"/>
    <mergeCell ref="A73:C73"/>
    <mergeCell ref="U75:V75"/>
    <mergeCell ref="Y17:AB17"/>
    <mergeCell ref="S28:T28"/>
    <mergeCell ref="A29:AD29"/>
    <mergeCell ref="A30:S30"/>
    <mergeCell ref="G67:O67"/>
    <mergeCell ref="G34:O34"/>
    <mergeCell ref="A35:U35"/>
    <mergeCell ref="A36:U36"/>
    <mergeCell ref="A38:U38"/>
    <mergeCell ref="A40:C40"/>
    <mergeCell ref="Y49:AB49"/>
    <mergeCell ref="A61:AD61"/>
    <mergeCell ref="A62:S62"/>
    <mergeCell ref="AB42:AD42"/>
    <mergeCell ref="A43:A44"/>
    <mergeCell ref="B43:B44"/>
    <mergeCell ref="G2:O2"/>
    <mergeCell ref="A3:U3"/>
    <mergeCell ref="A4:U4"/>
    <mergeCell ref="A6:U6"/>
    <mergeCell ref="A8:C8"/>
    <mergeCell ref="U10:V10"/>
    <mergeCell ref="AB10:AD10"/>
    <mergeCell ref="A11:A12"/>
    <mergeCell ref="C11:F12"/>
    <mergeCell ref="G11:R11"/>
    <mergeCell ref="S11:V12"/>
    <mergeCell ref="G12:J12"/>
    <mergeCell ref="B11:B12"/>
    <mergeCell ref="K12:N12"/>
    <mergeCell ref="O12:R12"/>
    <mergeCell ref="U42:V42"/>
    <mergeCell ref="S43:V44"/>
    <mergeCell ref="S60:T60"/>
    <mergeCell ref="C43:F44"/>
    <mergeCell ref="G44:J44"/>
    <mergeCell ref="K44:N44"/>
    <mergeCell ref="O44:R44"/>
    <mergeCell ref="G43:R43"/>
  </mergeCells>
  <printOptions horizontalCentered="1"/>
  <pageMargins left="0.70866141732283472" right="0.70866141732283472" top="0.23622047244094491" bottom="0" header="0.31496062992125984" footer="0.31496062992125984"/>
  <pageSetup paperSize="9" scale="67" orientation="landscape" r:id="rId1"/>
  <colBreaks count="1" manualBreakCount="1">
    <brk id="23" max="1048575"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
  <sheetViews>
    <sheetView view="pageBreakPreview" topLeftCell="A22" zoomScale="90" zoomScaleSheetLayoutView="90" workbookViewId="0">
      <selection activeCell="A22" sqref="A1:XFD1048576"/>
    </sheetView>
  </sheetViews>
  <sheetFormatPr defaultColWidth="9.140625" defaultRowHeight="12.75" x14ac:dyDescent="0.2"/>
  <cols>
    <col min="1" max="1" width="8.5703125" style="181" customWidth="1"/>
    <col min="2" max="2" width="16.42578125" style="181" customWidth="1"/>
    <col min="3" max="3" width="12" style="181" customWidth="1"/>
    <col min="4" max="4" width="15.140625" style="181" customWidth="1"/>
    <col min="5" max="5" width="8.7109375" style="181" customWidth="1"/>
    <col min="6" max="6" width="7.28515625" style="181" customWidth="1"/>
    <col min="7" max="7" width="7.42578125" style="181" customWidth="1"/>
    <col min="8" max="8" width="7" style="181" customWidth="1"/>
    <col min="9" max="9" width="6.5703125" style="181" customWidth="1"/>
    <col min="10" max="10" width="6.7109375" style="181" customWidth="1"/>
    <col min="11" max="11" width="7.140625" style="181" customWidth="1"/>
    <col min="12" max="12" width="8.140625" style="181" customWidth="1"/>
    <col min="13" max="13" width="9.28515625" style="181" customWidth="1"/>
    <col min="14" max="15" width="11.42578125" style="181" customWidth="1"/>
    <col min="16" max="16" width="11.28515625" style="181" customWidth="1"/>
    <col min="17" max="18" width="0" style="181" hidden="1" customWidth="1"/>
    <col min="19" max="16384" width="9.140625" style="181"/>
  </cols>
  <sheetData>
    <row r="1" spans="1:18" x14ac:dyDescent="0.2">
      <c r="H1" s="852"/>
      <c r="I1" s="852"/>
      <c r="L1" s="184" t="s">
        <v>534</v>
      </c>
    </row>
    <row r="2" spans="1:18" x14ac:dyDescent="0.2">
      <c r="D2" s="852" t="s">
        <v>486</v>
      </c>
      <c r="E2" s="852"/>
      <c r="F2" s="852"/>
      <c r="G2" s="852"/>
      <c r="H2" s="183"/>
      <c r="I2" s="183"/>
      <c r="L2" s="184"/>
    </row>
    <row r="3" spans="1:18" s="185" customFormat="1" ht="15.75" x14ac:dyDescent="0.25">
      <c r="A3" s="1083" t="s">
        <v>713</v>
      </c>
      <c r="B3" s="1083"/>
      <c r="C3" s="1083"/>
      <c r="D3" s="1083"/>
      <c r="E3" s="1083"/>
      <c r="F3" s="1083"/>
      <c r="G3" s="1083"/>
      <c r="H3" s="1083"/>
      <c r="I3" s="1083"/>
      <c r="J3" s="1083"/>
      <c r="K3" s="1083"/>
      <c r="L3" s="1083"/>
      <c r="M3" s="1083"/>
    </row>
    <row r="4" spans="1:18" s="185" customFormat="1" ht="20.25" customHeight="1" x14ac:dyDescent="0.25">
      <c r="A4" s="1083" t="s">
        <v>779</v>
      </c>
      <c r="B4" s="1083"/>
      <c r="C4" s="1083"/>
      <c r="D4" s="1083"/>
      <c r="E4" s="1083"/>
      <c r="F4" s="1083"/>
      <c r="G4" s="1083"/>
      <c r="H4" s="1083"/>
      <c r="I4" s="1083"/>
      <c r="J4" s="1083"/>
      <c r="K4" s="1083"/>
      <c r="L4" s="1083"/>
      <c r="M4" s="1083"/>
    </row>
    <row r="6" spans="1:18" x14ac:dyDescent="0.2">
      <c r="A6" s="186" t="s">
        <v>165</v>
      </c>
      <c r="B6" s="187"/>
      <c r="C6" s="188"/>
      <c r="D6" s="188"/>
      <c r="E6" s="188"/>
      <c r="F6" s="188"/>
      <c r="G6" s="188"/>
      <c r="H6" s="188"/>
      <c r="I6" s="188"/>
      <c r="J6" s="188"/>
    </row>
    <row r="8" spans="1:18" s="189" customFormat="1" ht="15" customHeight="1" x14ac:dyDescent="0.2">
      <c r="A8" s="181"/>
      <c r="B8" s="181"/>
      <c r="C8" s="181"/>
      <c r="D8" s="181"/>
      <c r="E8" s="181"/>
      <c r="F8" s="181"/>
      <c r="G8" s="181"/>
      <c r="H8" s="181"/>
      <c r="I8" s="181"/>
      <c r="J8" s="181"/>
      <c r="K8" s="857" t="s">
        <v>788</v>
      </c>
      <c r="L8" s="857"/>
      <c r="M8" s="857"/>
      <c r="N8" s="857"/>
      <c r="O8" s="857"/>
      <c r="P8" s="857"/>
    </row>
    <row r="9" spans="1:18" s="189" customFormat="1" ht="20.25" customHeight="1" x14ac:dyDescent="0.2">
      <c r="A9" s="979" t="s">
        <v>2</v>
      </c>
      <c r="B9" s="979" t="s">
        <v>3</v>
      </c>
      <c r="C9" s="997" t="s">
        <v>275</v>
      </c>
      <c r="D9" s="997" t="s">
        <v>276</v>
      </c>
      <c r="E9" s="997" t="s">
        <v>277</v>
      </c>
      <c r="F9" s="997"/>
      <c r="G9" s="997"/>
      <c r="H9" s="997"/>
      <c r="I9" s="997"/>
      <c r="J9" s="997"/>
      <c r="K9" s="997"/>
      <c r="L9" s="997"/>
      <c r="M9" s="997"/>
      <c r="N9" s="997"/>
      <c r="O9" s="997"/>
      <c r="P9" s="997"/>
    </row>
    <row r="10" spans="1:18" s="189" customFormat="1" ht="35.25" customHeight="1" x14ac:dyDescent="0.2">
      <c r="A10" s="979"/>
      <c r="B10" s="979"/>
      <c r="C10" s="997"/>
      <c r="D10" s="997"/>
      <c r="E10" s="254" t="s">
        <v>805</v>
      </c>
      <c r="F10" s="254" t="s">
        <v>278</v>
      </c>
      <c r="G10" s="254" t="s">
        <v>279</v>
      </c>
      <c r="H10" s="254" t="s">
        <v>280</v>
      </c>
      <c r="I10" s="254" t="s">
        <v>281</v>
      </c>
      <c r="J10" s="254" t="s">
        <v>282</v>
      </c>
      <c r="K10" s="254" t="s">
        <v>283</v>
      </c>
      <c r="L10" s="254" t="s">
        <v>284</v>
      </c>
      <c r="M10" s="254" t="s">
        <v>806</v>
      </c>
      <c r="N10" s="199" t="s">
        <v>807</v>
      </c>
      <c r="O10" s="199" t="s">
        <v>808</v>
      </c>
      <c r="P10" s="199" t="s">
        <v>809</v>
      </c>
    </row>
    <row r="11" spans="1:18" s="189" customFormat="1" ht="12.75" customHeight="1" x14ac:dyDescent="0.2">
      <c r="A11" s="192">
        <v>1</v>
      </c>
      <c r="B11" s="192">
        <v>2</v>
      </c>
      <c r="C11" s="192">
        <v>3</v>
      </c>
      <c r="D11" s="192">
        <v>4</v>
      </c>
      <c r="E11" s="192">
        <v>5</v>
      </c>
      <c r="F11" s="192">
        <v>6</v>
      </c>
      <c r="G11" s="192">
        <v>7</v>
      </c>
      <c r="H11" s="192">
        <v>8</v>
      </c>
      <c r="I11" s="192">
        <v>9</v>
      </c>
      <c r="J11" s="192">
        <v>10</v>
      </c>
      <c r="K11" s="192">
        <v>11</v>
      </c>
      <c r="L11" s="192">
        <v>12</v>
      </c>
      <c r="M11" s="192">
        <v>13</v>
      </c>
      <c r="N11" s="192">
        <v>14</v>
      </c>
      <c r="O11" s="192">
        <v>15</v>
      </c>
      <c r="P11" s="192">
        <v>16</v>
      </c>
    </row>
    <row r="12" spans="1:18" s="463" customFormat="1" ht="22.9" customHeight="1" x14ac:dyDescent="0.25">
      <c r="A12" s="694">
        <v>1</v>
      </c>
      <c r="B12" s="695" t="s">
        <v>1011</v>
      </c>
      <c r="C12" s="695">
        <v>1440</v>
      </c>
      <c r="D12" s="695">
        <v>1437</v>
      </c>
      <c r="E12" s="695">
        <v>1416</v>
      </c>
      <c r="F12" s="695">
        <v>1408</v>
      </c>
      <c r="G12" s="695">
        <v>1400</v>
      </c>
      <c r="H12" s="695">
        <v>1391</v>
      </c>
      <c r="I12" s="695">
        <v>1385</v>
      </c>
      <c r="J12" s="695">
        <v>1322</v>
      </c>
      <c r="K12" s="695">
        <v>1316</v>
      </c>
      <c r="L12" s="695">
        <v>1300</v>
      </c>
      <c r="M12" s="695">
        <v>1294</v>
      </c>
      <c r="N12" s="695">
        <v>1291</v>
      </c>
      <c r="O12" s="695">
        <v>1288</v>
      </c>
      <c r="P12" s="695">
        <v>1137</v>
      </c>
      <c r="Q12" s="45" t="s">
        <v>893</v>
      </c>
      <c r="R12" s="703">
        <v>1498</v>
      </c>
    </row>
    <row r="13" spans="1:18" s="463" customFormat="1" ht="22.9" customHeight="1" x14ac:dyDescent="0.25">
      <c r="A13" s="694">
        <v>2</v>
      </c>
      <c r="B13" s="695" t="s">
        <v>1012</v>
      </c>
      <c r="C13" s="695">
        <v>1227</v>
      </c>
      <c r="D13" s="695">
        <v>749</v>
      </c>
      <c r="E13" s="695">
        <v>582</v>
      </c>
      <c r="F13" s="695">
        <v>575</v>
      </c>
      <c r="G13" s="695">
        <v>534</v>
      </c>
      <c r="H13" s="695">
        <v>488</v>
      </c>
      <c r="I13" s="695">
        <v>468</v>
      </c>
      <c r="J13" s="695">
        <v>457</v>
      </c>
      <c r="K13" s="695">
        <v>456</v>
      </c>
      <c r="L13" s="695">
        <v>455</v>
      </c>
      <c r="M13" s="695">
        <v>455</v>
      </c>
      <c r="N13" s="695">
        <v>446</v>
      </c>
      <c r="O13" s="695">
        <v>371</v>
      </c>
      <c r="P13" s="695">
        <v>273</v>
      </c>
      <c r="Q13" s="45" t="s">
        <v>894</v>
      </c>
      <c r="R13" s="703">
        <v>460</v>
      </c>
    </row>
    <row r="14" spans="1:18" s="463" customFormat="1" ht="22.9" customHeight="1" x14ac:dyDescent="0.25">
      <c r="A14" s="694">
        <v>3</v>
      </c>
      <c r="B14" s="695" t="s">
        <v>1013</v>
      </c>
      <c r="C14" s="695">
        <v>766</v>
      </c>
      <c r="D14" s="695">
        <v>233</v>
      </c>
      <c r="E14" s="695">
        <v>159</v>
      </c>
      <c r="F14" s="695">
        <v>97</v>
      </c>
      <c r="G14" s="695">
        <v>47</v>
      </c>
      <c r="H14" s="695">
        <v>30</v>
      </c>
      <c r="I14" s="695">
        <v>11</v>
      </c>
      <c r="J14" s="695">
        <v>6</v>
      </c>
      <c r="K14" s="695">
        <v>5</v>
      </c>
      <c r="L14" s="710">
        <v>3</v>
      </c>
      <c r="M14" s="711">
        <v>0</v>
      </c>
      <c r="N14" s="711">
        <v>0</v>
      </c>
      <c r="O14" s="711">
        <v>0</v>
      </c>
      <c r="P14" s="711">
        <v>0</v>
      </c>
      <c r="Q14" s="45" t="s">
        <v>895</v>
      </c>
      <c r="R14" s="703">
        <v>1406</v>
      </c>
    </row>
    <row r="15" spans="1:18" s="464" customFormat="1" ht="22.9" customHeight="1" x14ac:dyDescent="0.25">
      <c r="A15" s="694">
        <v>4</v>
      </c>
      <c r="B15" s="695" t="s">
        <v>1014</v>
      </c>
      <c r="C15" s="695">
        <v>1869</v>
      </c>
      <c r="D15" s="695">
        <v>1896</v>
      </c>
      <c r="E15" s="695">
        <v>1888</v>
      </c>
      <c r="F15" s="695">
        <v>1887</v>
      </c>
      <c r="G15" s="695">
        <v>1882</v>
      </c>
      <c r="H15" s="695">
        <v>1878</v>
      </c>
      <c r="I15" s="695">
        <v>1877</v>
      </c>
      <c r="J15" s="695">
        <v>1862</v>
      </c>
      <c r="K15" s="695">
        <v>1790</v>
      </c>
      <c r="L15" s="710">
        <v>1381</v>
      </c>
      <c r="M15" s="710">
        <v>1255</v>
      </c>
      <c r="N15" s="710">
        <v>1111</v>
      </c>
      <c r="O15" s="710">
        <v>781</v>
      </c>
      <c r="P15" s="710">
        <v>514</v>
      </c>
      <c r="Q15" s="45" t="s">
        <v>896</v>
      </c>
      <c r="R15" s="703">
        <v>1496</v>
      </c>
    </row>
    <row r="16" spans="1:18" s="464" customFormat="1" ht="22.9" customHeight="1" x14ac:dyDescent="0.25">
      <c r="A16" s="694">
        <v>5</v>
      </c>
      <c r="B16" s="695" t="s">
        <v>925</v>
      </c>
      <c r="C16" s="695">
        <v>1215</v>
      </c>
      <c r="D16" s="695">
        <v>1186</v>
      </c>
      <c r="E16" s="695">
        <v>1087</v>
      </c>
      <c r="F16" s="695">
        <v>1068</v>
      </c>
      <c r="G16" s="695">
        <v>1053</v>
      </c>
      <c r="H16" s="695">
        <v>1024</v>
      </c>
      <c r="I16" s="695">
        <v>1003</v>
      </c>
      <c r="J16" s="695">
        <v>847</v>
      </c>
      <c r="K16" s="695">
        <v>729</v>
      </c>
      <c r="L16" s="710">
        <v>705</v>
      </c>
      <c r="M16" s="710">
        <v>612</v>
      </c>
      <c r="N16" s="710">
        <v>598</v>
      </c>
      <c r="O16" s="710">
        <v>594</v>
      </c>
      <c r="P16" s="710">
        <v>393</v>
      </c>
      <c r="Q16" s="45" t="s">
        <v>897</v>
      </c>
      <c r="R16" s="703">
        <v>1117</v>
      </c>
    </row>
    <row r="17" spans="1:18" s="464" customFormat="1" ht="22.9" customHeight="1" x14ac:dyDescent="0.25">
      <c r="A17" s="694">
        <v>6</v>
      </c>
      <c r="B17" s="695" t="s">
        <v>1015</v>
      </c>
      <c r="C17" s="695">
        <v>543</v>
      </c>
      <c r="D17" s="695">
        <v>397</v>
      </c>
      <c r="E17" s="695">
        <v>395</v>
      </c>
      <c r="F17" s="695">
        <v>395</v>
      </c>
      <c r="G17" s="695">
        <v>395</v>
      </c>
      <c r="H17" s="695">
        <v>395</v>
      </c>
      <c r="I17" s="695">
        <v>395</v>
      </c>
      <c r="J17" s="695">
        <v>395</v>
      </c>
      <c r="K17" s="695">
        <v>259</v>
      </c>
      <c r="L17" s="710">
        <v>259</v>
      </c>
      <c r="M17" s="710">
        <v>259</v>
      </c>
      <c r="N17" s="710">
        <v>259</v>
      </c>
      <c r="O17" s="710">
        <v>259</v>
      </c>
      <c r="P17" s="710">
        <v>259</v>
      </c>
      <c r="Q17" s="45" t="s">
        <v>898</v>
      </c>
      <c r="R17" s="703">
        <v>1215</v>
      </c>
    </row>
    <row r="18" spans="1:18" s="463" customFormat="1" ht="22.9" customHeight="1" x14ac:dyDescent="0.25">
      <c r="A18" s="694">
        <v>7</v>
      </c>
      <c r="B18" s="695" t="s">
        <v>926</v>
      </c>
      <c r="C18" s="695">
        <v>1498</v>
      </c>
      <c r="D18" s="695">
        <v>1491</v>
      </c>
      <c r="E18" s="695">
        <v>1474</v>
      </c>
      <c r="F18" s="695">
        <v>1474</v>
      </c>
      <c r="G18" s="695">
        <v>1474</v>
      </c>
      <c r="H18" s="695">
        <v>1474</v>
      </c>
      <c r="I18" s="695">
        <v>1474</v>
      </c>
      <c r="J18" s="695">
        <v>1474</v>
      </c>
      <c r="K18" s="695">
        <v>1474</v>
      </c>
      <c r="L18" s="710">
        <v>1474</v>
      </c>
      <c r="M18" s="710">
        <v>1474</v>
      </c>
      <c r="N18" s="710">
        <v>1474</v>
      </c>
      <c r="O18" s="710">
        <v>1474</v>
      </c>
      <c r="P18" s="710">
        <v>1472</v>
      </c>
      <c r="Q18" s="45" t="s">
        <v>899</v>
      </c>
      <c r="R18" s="703">
        <v>859</v>
      </c>
    </row>
    <row r="19" spans="1:18" s="463" customFormat="1" ht="22.9" customHeight="1" x14ac:dyDescent="0.25">
      <c r="A19" s="694">
        <v>8</v>
      </c>
      <c r="B19" s="695" t="s">
        <v>1016</v>
      </c>
      <c r="C19" s="695">
        <v>521</v>
      </c>
      <c r="D19" s="695">
        <v>260</v>
      </c>
      <c r="E19" s="695">
        <v>251</v>
      </c>
      <c r="F19" s="695">
        <v>249</v>
      </c>
      <c r="G19" s="695">
        <v>248</v>
      </c>
      <c r="H19" s="695">
        <v>208</v>
      </c>
      <c r="I19" s="695">
        <v>200</v>
      </c>
      <c r="J19" s="695">
        <v>188</v>
      </c>
      <c r="K19" s="695">
        <v>174</v>
      </c>
      <c r="L19" s="710">
        <v>162</v>
      </c>
      <c r="M19" s="710">
        <v>96</v>
      </c>
      <c r="N19" s="710">
        <v>68</v>
      </c>
      <c r="O19" s="710">
        <v>64</v>
      </c>
      <c r="P19" s="710">
        <v>40</v>
      </c>
      <c r="Q19" s="45" t="s">
        <v>900</v>
      </c>
      <c r="R19" s="703">
        <v>784</v>
      </c>
    </row>
    <row r="20" spans="1:18" s="463" customFormat="1" ht="22.9" customHeight="1" x14ac:dyDescent="0.25">
      <c r="A20" s="694">
        <v>9</v>
      </c>
      <c r="B20" s="695" t="s">
        <v>927</v>
      </c>
      <c r="C20" s="695">
        <v>1406</v>
      </c>
      <c r="D20" s="695">
        <v>1411</v>
      </c>
      <c r="E20" s="695">
        <v>1408</v>
      </c>
      <c r="F20" s="695">
        <v>1408</v>
      </c>
      <c r="G20" s="695">
        <v>1408</v>
      </c>
      <c r="H20" s="695">
        <v>1408</v>
      </c>
      <c r="I20" s="695">
        <v>1408</v>
      </c>
      <c r="J20" s="695">
        <v>1408</v>
      </c>
      <c r="K20" s="695">
        <v>1408</v>
      </c>
      <c r="L20" s="710">
        <v>1392</v>
      </c>
      <c r="M20" s="710">
        <v>1337</v>
      </c>
      <c r="N20" s="710">
        <v>1171</v>
      </c>
      <c r="O20" s="710">
        <v>1171</v>
      </c>
      <c r="P20" s="710">
        <v>1155</v>
      </c>
      <c r="Q20" s="45" t="s">
        <v>901</v>
      </c>
      <c r="R20" s="703">
        <v>1690</v>
      </c>
    </row>
    <row r="21" spans="1:18" s="463" customFormat="1" ht="22.9" customHeight="1" x14ac:dyDescent="0.25">
      <c r="A21" s="694">
        <v>10</v>
      </c>
      <c r="B21" s="695" t="s">
        <v>928</v>
      </c>
      <c r="C21" s="695">
        <v>784</v>
      </c>
      <c r="D21" s="695">
        <v>793</v>
      </c>
      <c r="E21" s="695">
        <v>727</v>
      </c>
      <c r="F21" s="695">
        <v>727</v>
      </c>
      <c r="G21" s="695">
        <v>727</v>
      </c>
      <c r="H21" s="695">
        <v>705</v>
      </c>
      <c r="I21" s="695">
        <v>696</v>
      </c>
      <c r="J21" s="695">
        <v>685</v>
      </c>
      <c r="K21" s="695">
        <v>684</v>
      </c>
      <c r="L21" s="710">
        <v>640</v>
      </c>
      <c r="M21" s="710">
        <v>640</v>
      </c>
      <c r="N21" s="710">
        <v>613</v>
      </c>
      <c r="O21" s="710">
        <v>613</v>
      </c>
      <c r="P21" s="710">
        <v>140</v>
      </c>
      <c r="Q21" s="45" t="s">
        <v>902</v>
      </c>
      <c r="R21" s="703">
        <v>1472</v>
      </c>
    </row>
    <row r="22" spans="1:18" ht="22.9" customHeight="1" x14ac:dyDescent="0.25">
      <c r="A22" s="694">
        <v>11</v>
      </c>
      <c r="B22" s="695" t="s">
        <v>1017</v>
      </c>
      <c r="C22" s="695">
        <v>781</v>
      </c>
      <c r="D22" s="695">
        <v>243</v>
      </c>
      <c r="E22" s="695">
        <v>226</v>
      </c>
      <c r="F22" s="695">
        <v>122</v>
      </c>
      <c r="G22" s="695">
        <v>117</v>
      </c>
      <c r="H22" s="695">
        <v>117</v>
      </c>
      <c r="I22" s="695">
        <v>117</v>
      </c>
      <c r="J22" s="695">
        <v>116</v>
      </c>
      <c r="K22" s="695">
        <v>15</v>
      </c>
      <c r="L22" s="711">
        <v>0</v>
      </c>
      <c r="M22" s="711">
        <v>0</v>
      </c>
      <c r="N22" s="711">
        <v>0</v>
      </c>
      <c r="O22" s="711">
        <v>0</v>
      </c>
      <c r="P22" s="711">
        <v>0</v>
      </c>
      <c r="Q22" s="45" t="s">
        <v>938</v>
      </c>
      <c r="R22" s="354">
        <v>489</v>
      </c>
    </row>
    <row r="23" spans="1:18" ht="22.9" customHeight="1" x14ac:dyDescent="0.25">
      <c r="A23" s="694">
        <v>12</v>
      </c>
      <c r="B23" s="695" t="s">
        <v>1018</v>
      </c>
      <c r="C23" s="695">
        <v>1786</v>
      </c>
      <c r="D23" s="695">
        <v>1367</v>
      </c>
      <c r="E23" s="695">
        <v>1069</v>
      </c>
      <c r="F23" s="695">
        <v>937</v>
      </c>
      <c r="G23" s="695">
        <v>935</v>
      </c>
      <c r="H23" s="695">
        <v>865</v>
      </c>
      <c r="I23" s="695">
        <v>793</v>
      </c>
      <c r="J23" s="695">
        <v>782</v>
      </c>
      <c r="K23" s="695">
        <v>552</v>
      </c>
      <c r="L23" s="695">
        <v>532</v>
      </c>
      <c r="M23" s="695">
        <v>441</v>
      </c>
      <c r="N23" s="695">
        <v>215</v>
      </c>
      <c r="O23" s="695">
        <v>29</v>
      </c>
      <c r="P23" s="695">
        <v>25</v>
      </c>
      <c r="Q23" s="45" t="s">
        <v>939</v>
      </c>
      <c r="R23" s="354">
        <v>543</v>
      </c>
    </row>
    <row r="24" spans="1:18" ht="22.9" customHeight="1" x14ac:dyDescent="0.25">
      <c r="A24" s="694">
        <v>13</v>
      </c>
      <c r="B24" s="695" t="s">
        <v>1019</v>
      </c>
      <c r="C24" s="695">
        <v>373</v>
      </c>
      <c r="D24" s="695">
        <v>309</v>
      </c>
      <c r="E24" s="695">
        <v>308</v>
      </c>
      <c r="F24" s="695">
        <v>308</v>
      </c>
      <c r="G24" s="695">
        <v>308</v>
      </c>
      <c r="H24" s="695">
        <v>307</v>
      </c>
      <c r="I24" s="695">
        <v>303</v>
      </c>
      <c r="J24" s="695">
        <v>298</v>
      </c>
      <c r="K24" s="695">
        <v>294</v>
      </c>
      <c r="L24" s="695">
        <v>285</v>
      </c>
      <c r="M24" s="695">
        <v>267</v>
      </c>
      <c r="N24" s="695">
        <v>256</v>
      </c>
      <c r="O24" s="695">
        <v>256</v>
      </c>
      <c r="P24" s="695">
        <v>109</v>
      </c>
      <c r="Q24" s="45" t="s">
        <v>940</v>
      </c>
      <c r="R24" s="354">
        <v>1227</v>
      </c>
    </row>
    <row r="25" spans="1:18" ht="22.9" customHeight="1" x14ac:dyDescent="0.25">
      <c r="A25" s="694">
        <v>14</v>
      </c>
      <c r="B25" s="695" t="s">
        <v>929</v>
      </c>
      <c r="C25" s="695">
        <v>1472</v>
      </c>
      <c r="D25" s="695">
        <v>1472</v>
      </c>
      <c r="E25" s="695">
        <v>1468</v>
      </c>
      <c r="F25" s="695">
        <v>1468</v>
      </c>
      <c r="G25" s="695">
        <v>1468</v>
      </c>
      <c r="H25" s="695">
        <v>1468</v>
      </c>
      <c r="I25" s="695">
        <v>1447</v>
      </c>
      <c r="J25" s="695">
        <v>1445</v>
      </c>
      <c r="K25" s="695">
        <v>1400</v>
      </c>
      <c r="L25" s="695">
        <v>1393</v>
      </c>
      <c r="M25" s="695">
        <v>1170</v>
      </c>
      <c r="N25" s="695">
        <v>1026</v>
      </c>
      <c r="O25" s="695">
        <v>882</v>
      </c>
      <c r="P25" s="695">
        <v>562</v>
      </c>
      <c r="Q25" s="45" t="s">
        <v>941</v>
      </c>
      <c r="R25" s="354">
        <v>1440</v>
      </c>
    </row>
    <row r="26" spans="1:18" ht="22.9" customHeight="1" x14ac:dyDescent="0.25">
      <c r="A26" s="694">
        <v>15</v>
      </c>
      <c r="B26" s="695" t="s">
        <v>1020</v>
      </c>
      <c r="C26" s="695">
        <v>811</v>
      </c>
      <c r="D26" s="695">
        <v>701</v>
      </c>
      <c r="E26" s="695">
        <v>473</v>
      </c>
      <c r="F26" s="695">
        <v>464</v>
      </c>
      <c r="G26" s="695">
        <v>453</v>
      </c>
      <c r="H26" s="695">
        <v>448</v>
      </c>
      <c r="I26" s="695">
        <v>444</v>
      </c>
      <c r="J26" s="695">
        <v>441</v>
      </c>
      <c r="K26" s="695">
        <v>427</v>
      </c>
      <c r="L26" s="695">
        <v>409</v>
      </c>
      <c r="M26" s="695">
        <v>377</v>
      </c>
      <c r="N26" s="695">
        <v>295</v>
      </c>
      <c r="O26" s="695">
        <v>295</v>
      </c>
      <c r="P26" s="695">
        <v>79</v>
      </c>
      <c r="Q26" s="45" t="s">
        <v>942</v>
      </c>
      <c r="R26" s="354">
        <v>781</v>
      </c>
    </row>
    <row r="27" spans="1:18" ht="22.9" customHeight="1" x14ac:dyDescent="0.25">
      <c r="A27" s="694">
        <v>16</v>
      </c>
      <c r="B27" s="695" t="s">
        <v>930</v>
      </c>
      <c r="C27" s="695">
        <v>1690</v>
      </c>
      <c r="D27" s="695">
        <v>1664</v>
      </c>
      <c r="E27" s="695">
        <v>1625</v>
      </c>
      <c r="F27" s="695">
        <v>1620</v>
      </c>
      <c r="G27" s="695">
        <v>1619</v>
      </c>
      <c r="H27" s="695">
        <v>1548</v>
      </c>
      <c r="I27" s="695">
        <v>1424</v>
      </c>
      <c r="J27" s="695">
        <v>1407</v>
      </c>
      <c r="K27" s="695">
        <v>1151</v>
      </c>
      <c r="L27" s="695">
        <v>1091</v>
      </c>
      <c r="M27" s="695">
        <v>1074</v>
      </c>
      <c r="N27" s="695">
        <v>1072</v>
      </c>
      <c r="O27" s="695">
        <v>1047</v>
      </c>
      <c r="P27" s="695">
        <v>981</v>
      </c>
      <c r="Q27" s="45" t="s">
        <v>943</v>
      </c>
      <c r="R27" s="354">
        <v>811</v>
      </c>
    </row>
    <row r="28" spans="1:18" ht="22.9" customHeight="1" x14ac:dyDescent="0.25">
      <c r="A28" s="694">
        <v>17</v>
      </c>
      <c r="B28" s="695" t="s">
        <v>931</v>
      </c>
      <c r="C28" s="695">
        <v>859</v>
      </c>
      <c r="D28" s="695">
        <v>829</v>
      </c>
      <c r="E28" s="695">
        <v>807</v>
      </c>
      <c r="F28" s="695">
        <v>753</v>
      </c>
      <c r="G28" s="695">
        <v>618</v>
      </c>
      <c r="H28" s="695">
        <v>618</v>
      </c>
      <c r="I28" s="695">
        <v>617</v>
      </c>
      <c r="J28" s="695">
        <v>617</v>
      </c>
      <c r="K28" s="695">
        <v>537</v>
      </c>
      <c r="L28" s="695">
        <v>537</v>
      </c>
      <c r="M28" s="695">
        <v>536</v>
      </c>
      <c r="N28" s="695">
        <v>536</v>
      </c>
      <c r="O28" s="695">
        <v>412</v>
      </c>
      <c r="P28" s="695">
        <v>311</v>
      </c>
      <c r="Q28" s="45" t="s">
        <v>944</v>
      </c>
      <c r="R28" s="354">
        <v>518</v>
      </c>
    </row>
    <row r="29" spans="1:18" ht="22.9" customHeight="1" x14ac:dyDescent="0.25">
      <c r="A29" s="694">
        <v>18</v>
      </c>
      <c r="B29" s="695" t="s">
        <v>932</v>
      </c>
      <c r="C29" s="695">
        <v>1117</v>
      </c>
      <c r="D29" s="695">
        <v>1115</v>
      </c>
      <c r="E29" s="695">
        <v>1113</v>
      </c>
      <c r="F29" s="695">
        <v>1113</v>
      </c>
      <c r="G29" s="695">
        <v>1113</v>
      </c>
      <c r="H29" s="695">
        <v>1113</v>
      </c>
      <c r="I29" s="695">
        <v>1113</v>
      </c>
      <c r="J29" s="695">
        <v>1113</v>
      </c>
      <c r="K29" s="695">
        <v>1109</v>
      </c>
      <c r="L29" s="695">
        <v>1109</v>
      </c>
      <c r="M29" s="695">
        <v>965</v>
      </c>
      <c r="N29" s="695">
        <v>962</v>
      </c>
      <c r="O29" s="695">
        <v>961</v>
      </c>
      <c r="P29" s="695">
        <v>781</v>
      </c>
      <c r="Q29" s="45" t="s">
        <v>945</v>
      </c>
      <c r="R29" s="354">
        <v>1869</v>
      </c>
    </row>
    <row r="30" spans="1:18" ht="22.9" customHeight="1" x14ac:dyDescent="0.25">
      <c r="A30" s="694">
        <v>19</v>
      </c>
      <c r="B30" s="695" t="s">
        <v>933</v>
      </c>
      <c r="C30" s="695">
        <v>460</v>
      </c>
      <c r="D30" s="695">
        <v>484</v>
      </c>
      <c r="E30" s="695">
        <v>463</v>
      </c>
      <c r="F30" s="695">
        <v>463</v>
      </c>
      <c r="G30" s="695">
        <v>463</v>
      </c>
      <c r="H30" s="695">
        <v>463</v>
      </c>
      <c r="I30" s="695">
        <v>463</v>
      </c>
      <c r="J30" s="695">
        <v>462</v>
      </c>
      <c r="K30" s="695">
        <v>462</v>
      </c>
      <c r="L30" s="695">
        <v>462</v>
      </c>
      <c r="M30" s="695">
        <v>462</v>
      </c>
      <c r="N30" s="695">
        <v>462</v>
      </c>
      <c r="O30" s="695">
        <v>462</v>
      </c>
      <c r="P30" s="695">
        <v>462</v>
      </c>
      <c r="Q30" s="45" t="s">
        <v>946</v>
      </c>
      <c r="R30" s="354">
        <v>766</v>
      </c>
    </row>
    <row r="31" spans="1:18" ht="22.9" customHeight="1" x14ac:dyDescent="0.25">
      <c r="A31" s="694">
        <v>20</v>
      </c>
      <c r="B31" s="695" t="s">
        <v>1021</v>
      </c>
      <c r="C31" s="695">
        <v>518</v>
      </c>
      <c r="D31" s="695">
        <v>365</v>
      </c>
      <c r="E31" s="695">
        <v>365</v>
      </c>
      <c r="F31" s="695">
        <v>365</v>
      </c>
      <c r="G31" s="695">
        <v>365</v>
      </c>
      <c r="H31" s="695">
        <v>295</v>
      </c>
      <c r="I31" s="695">
        <v>225</v>
      </c>
      <c r="J31" s="695">
        <v>225</v>
      </c>
      <c r="K31" s="695">
        <v>225</v>
      </c>
      <c r="L31" s="695">
        <v>225</v>
      </c>
      <c r="M31" s="695">
        <v>225</v>
      </c>
      <c r="N31" s="695">
        <v>225</v>
      </c>
      <c r="O31" s="695">
        <v>225</v>
      </c>
      <c r="P31" s="695">
        <v>225</v>
      </c>
      <c r="Q31" s="45" t="s">
        <v>947</v>
      </c>
      <c r="R31" s="354">
        <v>1786</v>
      </c>
    </row>
    <row r="32" spans="1:18" ht="22.9" customHeight="1" x14ac:dyDescent="0.25">
      <c r="A32" s="694">
        <v>21</v>
      </c>
      <c r="B32" s="695" t="s">
        <v>1022</v>
      </c>
      <c r="C32" s="695">
        <v>489</v>
      </c>
      <c r="D32" s="695">
        <v>371</v>
      </c>
      <c r="E32" s="695">
        <v>296</v>
      </c>
      <c r="F32" s="695">
        <v>289</v>
      </c>
      <c r="G32" s="695">
        <v>276</v>
      </c>
      <c r="H32" s="695">
        <v>274</v>
      </c>
      <c r="I32" s="695">
        <v>266</v>
      </c>
      <c r="J32" s="695">
        <v>261</v>
      </c>
      <c r="K32" s="695">
        <v>256</v>
      </c>
      <c r="L32" s="695">
        <v>247</v>
      </c>
      <c r="M32" s="695">
        <v>180</v>
      </c>
      <c r="N32" s="695">
        <v>174</v>
      </c>
      <c r="O32" s="695">
        <v>174</v>
      </c>
      <c r="P32" s="695">
        <v>77</v>
      </c>
      <c r="Q32" s="45" t="s">
        <v>948</v>
      </c>
      <c r="R32" s="354">
        <v>373</v>
      </c>
    </row>
    <row r="33" spans="1:18" ht="22.9" customHeight="1" x14ac:dyDescent="0.25">
      <c r="A33" s="694">
        <v>22</v>
      </c>
      <c r="B33" s="695" t="s">
        <v>934</v>
      </c>
      <c r="C33" s="695">
        <v>1496</v>
      </c>
      <c r="D33" s="695">
        <v>1423</v>
      </c>
      <c r="E33" s="695">
        <v>1377</v>
      </c>
      <c r="F33" s="695">
        <v>1360</v>
      </c>
      <c r="G33" s="695">
        <v>1358</v>
      </c>
      <c r="H33" s="695">
        <v>1325</v>
      </c>
      <c r="I33" s="695">
        <v>1293</v>
      </c>
      <c r="J33" s="695">
        <v>1253</v>
      </c>
      <c r="K33" s="695">
        <v>1118</v>
      </c>
      <c r="L33" s="695">
        <v>1040</v>
      </c>
      <c r="M33" s="695">
        <v>1023</v>
      </c>
      <c r="N33" s="695">
        <v>883</v>
      </c>
      <c r="O33" s="695">
        <v>846</v>
      </c>
      <c r="P33" s="695">
        <v>755</v>
      </c>
      <c r="Q33" s="45" t="s">
        <v>949</v>
      </c>
      <c r="R33" s="354">
        <v>521</v>
      </c>
    </row>
    <row r="34" spans="1:18" s="683" customFormat="1" ht="25.5" customHeight="1" x14ac:dyDescent="0.25">
      <c r="A34" s="709"/>
      <c r="B34" s="709" t="s">
        <v>1010</v>
      </c>
      <c r="C34" s="709">
        <f>SUM(C12:C33)</f>
        <v>23121</v>
      </c>
      <c r="D34" s="709">
        <f t="shared" ref="D34:P34" si="0">SUM(D12:D33)</f>
        <v>20196</v>
      </c>
      <c r="E34" s="709">
        <f t="shared" si="0"/>
        <v>18977</v>
      </c>
      <c r="F34" s="709">
        <f t="shared" si="0"/>
        <v>18550</v>
      </c>
      <c r="G34" s="709">
        <f t="shared" si="0"/>
        <v>18261</v>
      </c>
      <c r="H34" s="709">
        <f t="shared" si="0"/>
        <v>17842</v>
      </c>
      <c r="I34" s="709">
        <f t="shared" si="0"/>
        <v>17422</v>
      </c>
      <c r="J34" s="709">
        <f t="shared" si="0"/>
        <v>17064</v>
      </c>
      <c r="K34" s="709">
        <f t="shared" si="0"/>
        <v>15841</v>
      </c>
      <c r="L34" s="709">
        <f t="shared" si="0"/>
        <v>15101</v>
      </c>
      <c r="M34" s="709">
        <f t="shared" si="0"/>
        <v>14142</v>
      </c>
      <c r="N34" s="709">
        <f t="shared" si="0"/>
        <v>13137</v>
      </c>
      <c r="O34" s="709">
        <f t="shared" si="0"/>
        <v>12204</v>
      </c>
      <c r="P34" s="709">
        <f t="shared" si="0"/>
        <v>9750</v>
      </c>
      <c r="Q34" s="702" t="s">
        <v>950</v>
      </c>
      <c r="R34" s="365">
        <f>SUM(R12:R33)</f>
        <v>23121</v>
      </c>
    </row>
    <row r="35" spans="1:18" ht="25.5" customHeight="1" x14ac:dyDescent="0.25">
      <c r="A35" s="481"/>
      <c r="B35" s="481"/>
      <c r="C35" s="474"/>
      <c r="D35" s="474"/>
      <c r="E35" s="474"/>
      <c r="F35" s="474"/>
      <c r="G35" s="474"/>
      <c r="H35" s="474"/>
      <c r="I35" s="474"/>
      <c r="J35" s="474"/>
      <c r="K35" s="474"/>
      <c r="L35" s="474"/>
      <c r="M35" s="474"/>
      <c r="N35" s="474"/>
      <c r="O35" s="474"/>
      <c r="P35" s="474"/>
    </row>
    <row r="36" spans="1:18" ht="25.5" customHeight="1" x14ac:dyDescent="0.25">
      <c r="A36" s="481"/>
      <c r="B36" s="481"/>
      <c r="C36" s="474"/>
      <c r="D36" s="474"/>
      <c r="E36" s="474"/>
      <c r="F36" s="474"/>
      <c r="G36" s="474"/>
      <c r="H36" s="474"/>
      <c r="I36" s="474"/>
      <c r="J36" s="474"/>
      <c r="K36" s="474"/>
      <c r="L36" s="474"/>
      <c r="M36" s="474"/>
      <c r="N36" s="474"/>
      <c r="O36" s="474"/>
      <c r="P36" s="474"/>
    </row>
    <row r="37" spans="1:18" ht="25.5" customHeight="1" x14ac:dyDescent="0.25">
      <c r="A37" s="481"/>
      <c r="B37" s="481"/>
      <c r="C37" s="474"/>
      <c r="D37" s="474"/>
      <c r="E37" s="474"/>
      <c r="F37" s="474"/>
      <c r="G37" s="474"/>
      <c r="H37" s="474"/>
      <c r="I37" s="474"/>
      <c r="J37" s="474"/>
      <c r="K37" s="474"/>
      <c r="L37" s="474"/>
      <c r="M37" s="474"/>
      <c r="N37" s="474"/>
      <c r="O37" s="474"/>
      <c r="P37" s="474"/>
    </row>
    <row r="38" spans="1:18" ht="25.5" customHeight="1" x14ac:dyDescent="0.25">
      <c r="A38" s="481"/>
      <c r="B38" s="481"/>
      <c r="C38" s="474"/>
      <c r="D38" s="474"/>
      <c r="E38" s="474"/>
      <c r="F38" s="474"/>
      <c r="G38" s="474"/>
      <c r="H38" s="474"/>
      <c r="I38" s="474"/>
      <c r="J38" s="474"/>
      <c r="K38" s="474"/>
      <c r="L38" s="474"/>
      <c r="M38" s="474"/>
      <c r="N38" s="474"/>
      <c r="O38" s="474"/>
      <c r="P38" s="474"/>
    </row>
    <row r="41" spans="1:18" x14ac:dyDescent="0.2">
      <c r="H41" s="851" t="s">
        <v>12</v>
      </c>
      <c r="I41" s="851"/>
      <c r="J41" s="851"/>
      <c r="K41" s="851"/>
      <c r="L41" s="851"/>
      <c r="M41" s="851"/>
    </row>
    <row r="42" spans="1:18" x14ac:dyDescent="0.2">
      <c r="H42" s="851" t="s">
        <v>13</v>
      </c>
      <c r="I42" s="851"/>
      <c r="J42" s="851"/>
      <c r="K42" s="851"/>
      <c r="L42" s="851"/>
      <c r="M42" s="851"/>
    </row>
    <row r="43" spans="1:18" x14ac:dyDescent="0.2">
      <c r="H43" s="851" t="s">
        <v>89</v>
      </c>
      <c r="I43" s="851"/>
      <c r="J43" s="851"/>
      <c r="K43" s="851"/>
      <c r="L43" s="851"/>
      <c r="M43" s="851"/>
    </row>
    <row r="44" spans="1:18" x14ac:dyDescent="0.2">
      <c r="A44" s="181" t="s">
        <v>11</v>
      </c>
      <c r="H44" s="852" t="s">
        <v>86</v>
      </c>
      <c r="I44" s="852"/>
      <c r="J44" s="852"/>
      <c r="K44" s="852"/>
    </row>
  </sheetData>
  <mergeCells count="14">
    <mergeCell ref="H42:M42"/>
    <mergeCell ref="H43:M43"/>
    <mergeCell ref="H44:K44"/>
    <mergeCell ref="H1:I1"/>
    <mergeCell ref="A3:M3"/>
    <mergeCell ref="A4:M4"/>
    <mergeCell ref="A9:A10"/>
    <mergeCell ref="B9:B10"/>
    <mergeCell ref="D2:G2"/>
    <mergeCell ref="C9:C10"/>
    <mergeCell ref="D9:D10"/>
    <mergeCell ref="K8:P8"/>
    <mergeCell ref="E9:P9"/>
    <mergeCell ref="H41:M41"/>
  </mergeCells>
  <hyperlinks>
    <hyperlink ref="B12" r:id="rId1" display="javascript:__doPostBack('ctl00$ContentPlaceHolder1$Grd_tot_detail$ctl02$lnkbtn_name','')"/>
    <hyperlink ref="D12" r:id="rId2" display="javascript:__doPostBack('ctl00$ContentPlaceHolder1$Grd_tot_detail$ctl02$lbtnfreezsch','')"/>
    <hyperlink ref="E12" r:id="rId3" display="javascript:__doPostBack('ctl00$ContentPlaceHolder1$Grd_tot_detail$ctl02$hypapr','')"/>
    <hyperlink ref="F12" r:id="rId4" display="javascript:__doPostBack('ctl00$ContentPlaceHolder1$Grd_tot_detail$ctl02$hypmay','')"/>
    <hyperlink ref="G12" r:id="rId5" display="javascript:__doPostBack('ctl00$ContentPlaceHolder1$Grd_tot_detail$ctl02$hypjune','')"/>
    <hyperlink ref="H12" r:id="rId6" display="javascript:__doPostBack('ctl00$ContentPlaceHolder1$Grd_tot_detail$ctl02$hypjuly','')"/>
    <hyperlink ref="I12" r:id="rId7" display="javascript:__doPostBack('ctl00$ContentPlaceHolder1$Grd_tot_detail$ctl02$hypAugust','')"/>
    <hyperlink ref="J12" r:id="rId8" display="javascript:__doPostBack('ctl00$ContentPlaceHolder1$Grd_tot_detail$ctl02$hypSeptember','')"/>
    <hyperlink ref="K12" r:id="rId9" display="javascript:__doPostBack('ctl00$ContentPlaceHolder1$Grd_tot_detail$ctl02$hypOcteber','')"/>
    <hyperlink ref="L12" r:id="rId10" display="javascript:__doPostBack('ctl00$ContentPlaceHolder1$Grd_tot_detail$ctl02$hypNovember','')"/>
    <hyperlink ref="M12" r:id="rId11" display="javascript:__doPostBack('ctl00$ContentPlaceHolder1$Grd_tot_detail$ctl02$hypDecember','')"/>
    <hyperlink ref="N12" r:id="rId12" display="javascript:__doPostBack('ctl00$ContentPlaceHolder1$Grd_tot_detail$ctl02$hypJanuary','')"/>
    <hyperlink ref="O12" r:id="rId13" display="javascript:__doPostBack('ctl00$ContentPlaceHolder1$Grd_tot_detail$ctl02$hypFeb','')"/>
    <hyperlink ref="P12" r:id="rId14" display="javascript:__doPostBack('ctl00$ContentPlaceHolder1$Grd_tot_detail$ctl02$hypMarch','')"/>
    <hyperlink ref="B13" r:id="rId15" display="javascript:__doPostBack('ctl00$ContentPlaceHolder1$Grd_tot_detail$ctl03$lnkbtn_name','')"/>
    <hyperlink ref="D13" r:id="rId16" display="javascript:__doPostBack('ctl00$ContentPlaceHolder1$Grd_tot_detail$ctl03$lbtnfreezsch','')"/>
    <hyperlink ref="E13" r:id="rId17" display="javascript:__doPostBack('ctl00$ContentPlaceHolder1$Grd_tot_detail$ctl03$hypapr','')"/>
    <hyperlink ref="F13" r:id="rId18" display="javascript:__doPostBack('ctl00$ContentPlaceHolder1$Grd_tot_detail$ctl03$hypmay','')"/>
    <hyperlink ref="G13" r:id="rId19" display="javascript:__doPostBack('ctl00$ContentPlaceHolder1$Grd_tot_detail$ctl03$hypjune','')"/>
    <hyperlink ref="H13" r:id="rId20" display="javascript:__doPostBack('ctl00$ContentPlaceHolder1$Grd_tot_detail$ctl03$hypjuly','')"/>
    <hyperlink ref="I13" r:id="rId21" display="javascript:__doPostBack('ctl00$ContentPlaceHolder1$Grd_tot_detail$ctl03$hypAugust','')"/>
    <hyperlink ref="J13" r:id="rId22" display="javascript:__doPostBack('ctl00$ContentPlaceHolder1$Grd_tot_detail$ctl03$hypSeptember','')"/>
    <hyperlink ref="K13" r:id="rId23" display="javascript:__doPostBack('ctl00$ContentPlaceHolder1$Grd_tot_detail$ctl03$hypOcteber','')"/>
    <hyperlink ref="L13" r:id="rId24" display="javascript:__doPostBack('ctl00$ContentPlaceHolder1$Grd_tot_detail$ctl03$hypNovember','')"/>
    <hyperlink ref="M13" r:id="rId25" display="javascript:__doPostBack('ctl00$ContentPlaceHolder1$Grd_tot_detail$ctl03$hypDecember','')"/>
    <hyperlink ref="N13" r:id="rId26" display="javascript:__doPostBack('ctl00$ContentPlaceHolder1$Grd_tot_detail$ctl03$hypJanuary','')"/>
    <hyperlink ref="O13" r:id="rId27" display="javascript:__doPostBack('ctl00$ContentPlaceHolder1$Grd_tot_detail$ctl03$hypFeb','')"/>
    <hyperlink ref="P13" r:id="rId28" display="javascript:__doPostBack('ctl00$ContentPlaceHolder1$Grd_tot_detail$ctl03$hypMarch','')"/>
    <hyperlink ref="B14" r:id="rId29" display="javascript:__doPostBack('ctl00$ContentPlaceHolder1$Grd_tot_detail$ctl04$lnkbtn_name','')"/>
    <hyperlink ref="D14" r:id="rId30" display="javascript:__doPostBack('ctl00$ContentPlaceHolder1$Grd_tot_detail$ctl04$lbtnfreezsch','')"/>
    <hyperlink ref="E14" r:id="rId31" display="javascript:__doPostBack('ctl00$ContentPlaceHolder1$Grd_tot_detail$ctl04$hypapr','')"/>
    <hyperlink ref="F14" r:id="rId32" display="javascript:__doPostBack('ctl00$ContentPlaceHolder1$Grd_tot_detail$ctl04$hypmay','')"/>
    <hyperlink ref="G14" r:id="rId33" display="javascript:__doPostBack('ctl00$ContentPlaceHolder1$Grd_tot_detail$ctl04$hypjune','')"/>
    <hyperlink ref="H14" r:id="rId34" display="javascript:__doPostBack('ctl00$ContentPlaceHolder1$Grd_tot_detail$ctl04$hypjuly','')"/>
    <hyperlink ref="I14" r:id="rId35" display="javascript:__doPostBack('ctl00$ContentPlaceHolder1$Grd_tot_detail$ctl04$hypAugust','')"/>
    <hyperlink ref="J14" r:id="rId36" display="javascript:__doPostBack('ctl00$ContentPlaceHolder1$Grd_tot_detail$ctl04$hypSeptember','')"/>
    <hyperlink ref="K14" r:id="rId37" display="javascript:__doPostBack('ctl00$ContentPlaceHolder1$Grd_tot_detail$ctl04$hypOcteber','')"/>
    <hyperlink ref="L14" r:id="rId38" display="javascript:__doPostBack('ctl00$ContentPlaceHolder1$Grd_tot_detail$ctl04$hypNovember','')"/>
    <hyperlink ref="B15" r:id="rId39" display="javascript:__doPostBack('ctl00$ContentPlaceHolder1$Grd_tot_detail$ctl05$lnkbtn_name','')"/>
    <hyperlink ref="D15" r:id="rId40" display="javascript:__doPostBack('ctl00$ContentPlaceHolder1$Grd_tot_detail$ctl05$lbtnfreezsch','')"/>
    <hyperlink ref="E15" r:id="rId41" display="javascript:__doPostBack('ctl00$ContentPlaceHolder1$Grd_tot_detail$ctl05$hypapr','')"/>
    <hyperlink ref="F15" r:id="rId42" display="javascript:__doPostBack('ctl00$ContentPlaceHolder1$Grd_tot_detail$ctl05$hypmay','')"/>
    <hyperlink ref="G15" r:id="rId43" display="javascript:__doPostBack('ctl00$ContentPlaceHolder1$Grd_tot_detail$ctl05$hypjune','')"/>
    <hyperlink ref="H15" r:id="rId44" display="javascript:__doPostBack('ctl00$ContentPlaceHolder1$Grd_tot_detail$ctl05$hypjuly','')"/>
    <hyperlink ref="I15" r:id="rId45" display="javascript:__doPostBack('ctl00$ContentPlaceHolder1$Grd_tot_detail$ctl05$hypAugust','')"/>
    <hyperlink ref="J15" r:id="rId46" display="javascript:__doPostBack('ctl00$ContentPlaceHolder1$Grd_tot_detail$ctl05$hypSeptember','')"/>
    <hyperlink ref="K15" r:id="rId47" display="javascript:__doPostBack('ctl00$ContentPlaceHolder1$Grd_tot_detail$ctl05$hypOcteber','')"/>
    <hyperlink ref="L15" r:id="rId48" display="javascript:__doPostBack('ctl00$ContentPlaceHolder1$Grd_tot_detail$ctl05$hypNovember','')"/>
    <hyperlink ref="M15" r:id="rId49" display="javascript:__doPostBack('ctl00$ContentPlaceHolder1$Grd_tot_detail$ctl05$hypDecember','')"/>
    <hyperlink ref="N15" r:id="rId50" display="javascript:__doPostBack('ctl00$ContentPlaceHolder1$Grd_tot_detail$ctl05$hypJanuary','')"/>
    <hyperlink ref="O15" r:id="rId51" display="javascript:__doPostBack('ctl00$ContentPlaceHolder1$Grd_tot_detail$ctl05$hypFeb','')"/>
    <hyperlink ref="P15" r:id="rId52" display="javascript:__doPostBack('ctl00$ContentPlaceHolder1$Grd_tot_detail$ctl05$hypMarch','')"/>
    <hyperlink ref="B16" r:id="rId53" display="javascript:__doPostBack('ctl00$ContentPlaceHolder1$Grd_tot_detail$ctl06$lnkbtn_name','')"/>
    <hyperlink ref="D16" r:id="rId54" display="javascript:__doPostBack('ctl00$ContentPlaceHolder1$Grd_tot_detail$ctl06$lbtnfreezsch','')"/>
    <hyperlink ref="E16" r:id="rId55" display="javascript:__doPostBack('ctl00$ContentPlaceHolder1$Grd_tot_detail$ctl06$hypapr','')"/>
    <hyperlink ref="F16" r:id="rId56" display="javascript:__doPostBack('ctl00$ContentPlaceHolder1$Grd_tot_detail$ctl06$hypmay','')"/>
    <hyperlink ref="G16" r:id="rId57" display="javascript:__doPostBack('ctl00$ContentPlaceHolder1$Grd_tot_detail$ctl06$hypjune','')"/>
    <hyperlink ref="H16" r:id="rId58" display="javascript:__doPostBack('ctl00$ContentPlaceHolder1$Grd_tot_detail$ctl06$hypjuly','')"/>
    <hyperlink ref="I16" r:id="rId59" display="javascript:__doPostBack('ctl00$ContentPlaceHolder1$Grd_tot_detail$ctl06$hypAugust','')"/>
    <hyperlink ref="J16" r:id="rId60" display="javascript:__doPostBack('ctl00$ContentPlaceHolder1$Grd_tot_detail$ctl06$hypSeptember','')"/>
    <hyperlink ref="K16" r:id="rId61" display="javascript:__doPostBack('ctl00$ContentPlaceHolder1$Grd_tot_detail$ctl06$hypOcteber','')"/>
    <hyperlink ref="L16" r:id="rId62" display="javascript:__doPostBack('ctl00$ContentPlaceHolder1$Grd_tot_detail$ctl06$hypNovember','')"/>
    <hyperlink ref="M16" r:id="rId63" display="javascript:__doPostBack('ctl00$ContentPlaceHolder1$Grd_tot_detail$ctl06$hypDecember','')"/>
    <hyperlink ref="N16" r:id="rId64" display="javascript:__doPostBack('ctl00$ContentPlaceHolder1$Grd_tot_detail$ctl06$hypJanuary','')"/>
    <hyperlink ref="O16" r:id="rId65" display="javascript:__doPostBack('ctl00$ContentPlaceHolder1$Grd_tot_detail$ctl06$hypFeb','')"/>
    <hyperlink ref="P16" r:id="rId66" display="javascript:__doPostBack('ctl00$ContentPlaceHolder1$Grd_tot_detail$ctl06$hypMarch','')"/>
    <hyperlink ref="B17" r:id="rId67" display="javascript:__doPostBack('ctl00$ContentPlaceHolder1$Grd_tot_detail$ctl07$lnkbtn_name','')"/>
    <hyperlink ref="D17" r:id="rId68" display="javascript:__doPostBack('ctl00$ContentPlaceHolder1$Grd_tot_detail$ctl07$lbtnfreezsch','')"/>
    <hyperlink ref="E17" r:id="rId69" display="javascript:__doPostBack('ctl00$ContentPlaceHolder1$Grd_tot_detail$ctl07$hypapr','')"/>
    <hyperlink ref="F17" r:id="rId70" display="javascript:__doPostBack('ctl00$ContentPlaceHolder1$Grd_tot_detail$ctl07$hypmay','')"/>
    <hyperlink ref="G17" r:id="rId71" display="javascript:__doPostBack('ctl00$ContentPlaceHolder1$Grd_tot_detail$ctl07$hypjune','')"/>
    <hyperlink ref="H17" r:id="rId72" display="javascript:__doPostBack('ctl00$ContentPlaceHolder1$Grd_tot_detail$ctl07$hypjuly','')"/>
    <hyperlink ref="I17" r:id="rId73" display="javascript:__doPostBack('ctl00$ContentPlaceHolder1$Grd_tot_detail$ctl07$hypAugust','')"/>
    <hyperlink ref="J17" r:id="rId74" display="javascript:__doPostBack('ctl00$ContentPlaceHolder1$Grd_tot_detail$ctl07$hypSeptember','')"/>
    <hyperlink ref="K17" r:id="rId75" display="javascript:__doPostBack('ctl00$ContentPlaceHolder1$Grd_tot_detail$ctl07$hypOcteber','')"/>
    <hyperlink ref="L17" r:id="rId76" display="javascript:__doPostBack('ctl00$ContentPlaceHolder1$Grd_tot_detail$ctl07$hypNovember','')"/>
    <hyperlink ref="M17" r:id="rId77" display="javascript:__doPostBack('ctl00$ContentPlaceHolder1$Grd_tot_detail$ctl07$hypDecember','')"/>
    <hyperlink ref="N17" r:id="rId78" display="javascript:__doPostBack('ctl00$ContentPlaceHolder1$Grd_tot_detail$ctl07$hypJanuary','')"/>
    <hyperlink ref="O17" r:id="rId79" display="javascript:__doPostBack('ctl00$ContentPlaceHolder1$Grd_tot_detail$ctl07$hypFeb','')"/>
    <hyperlink ref="P17" r:id="rId80" display="javascript:__doPostBack('ctl00$ContentPlaceHolder1$Grd_tot_detail$ctl07$hypMarch','')"/>
    <hyperlink ref="B18" r:id="rId81" display="javascript:__doPostBack('ctl00$ContentPlaceHolder1$Grd_tot_detail$ctl08$lnkbtn_name','')"/>
    <hyperlink ref="D18" r:id="rId82" display="javascript:__doPostBack('ctl00$ContentPlaceHolder1$Grd_tot_detail$ctl08$lbtnfreezsch','')"/>
    <hyperlink ref="E18" r:id="rId83" display="javascript:__doPostBack('ctl00$ContentPlaceHolder1$Grd_tot_detail$ctl08$hypapr','')"/>
    <hyperlink ref="F18" r:id="rId84" display="javascript:__doPostBack('ctl00$ContentPlaceHolder1$Grd_tot_detail$ctl08$hypmay','')"/>
    <hyperlink ref="G18" r:id="rId85" display="javascript:__doPostBack('ctl00$ContentPlaceHolder1$Grd_tot_detail$ctl08$hypjune','')"/>
    <hyperlink ref="H18" r:id="rId86" display="javascript:__doPostBack('ctl00$ContentPlaceHolder1$Grd_tot_detail$ctl08$hypjuly','')"/>
    <hyperlink ref="I18" r:id="rId87" display="javascript:__doPostBack('ctl00$ContentPlaceHolder1$Grd_tot_detail$ctl08$hypAugust','')"/>
    <hyperlink ref="J18" r:id="rId88" display="javascript:__doPostBack('ctl00$ContentPlaceHolder1$Grd_tot_detail$ctl08$hypSeptember','')"/>
    <hyperlink ref="K18" r:id="rId89" display="javascript:__doPostBack('ctl00$ContentPlaceHolder1$Grd_tot_detail$ctl08$hypOcteber','')"/>
    <hyperlink ref="L18" r:id="rId90" display="javascript:__doPostBack('ctl00$ContentPlaceHolder1$Grd_tot_detail$ctl08$hypNovember','')"/>
    <hyperlink ref="M18" r:id="rId91" display="javascript:__doPostBack('ctl00$ContentPlaceHolder1$Grd_tot_detail$ctl08$hypDecember','')"/>
    <hyperlink ref="N18" r:id="rId92" display="javascript:__doPostBack('ctl00$ContentPlaceHolder1$Grd_tot_detail$ctl08$hypJanuary','')"/>
    <hyperlink ref="O18" r:id="rId93" display="javascript:__doPostBack('ctl00$ContentPlaceHolder1$Grd_tot_detail$ctl08$hypFeb','')"/>
    <hyperlink ref="P18" r:id="rId94" display="javascript:__doPostBack('ctl00$ContentPlaceHolder1$Grd_tot_detail$ctl08$hypMarch','')"/>
    <hyperlink ref="B19" r:id="rId95" display="javascript:__doPostBack('ctl00$ContentPlaceHolder1$Grd_tot_detail$ctl09$lnkbtn_name','')"/>
    <hyperlink ref="D19" r:id="rId96" display="javascript:__doPostBack('ctl00$ContentPlaceHolder1$Grd_tot_detail$ctl09$lbtnfreezsch','')"/>
    <hyperlink ref="E19" r:id="rId97" display="javascript:__doPostBack('ctl00$ContentPlaceHolder1$Grd_tot_detail$ctl09$hypapr','')"/>
    <hyperlink ref="F19" r:id="rId98" display="javascript:__doPostBack('ctl00$ContentPlaceHolder1$Grd_tot_detail$ctl09$hypmay','')"/>
    <hyperlink ref="G19" r:id="rId99" display="javascript:__doPostBack('ctl00$ContentPlaceHolder1$Grd_tot_detail$ctl09$hypjune','')"/>
    <hyperlink ref="H19" r:id="rId100" display="javascript:__doPostBack('ctl00$ContentPlaceHolder1$Grd_tot_detail$ctl09$hypjuly','')"/>
    <hyperlink ref="I19" r:id="rId101" display="javascript:__doPostBack('ctl00$ContentPlaceHolder1$Grd_tot_detail$ctl09$hypAugust','')"/>
    <hyperlink ref="J19" r:id="rId102" display="javascript:__doPostBack('ctl00$ContentPlaceHolder1$Grd_tot_detail$ctl09$hypSeptember','')"/>
    <hyperlink ref="K19" r:id="rId103" display="javascript:__doPostBack('ctl00$ContentPlaceHolder1$Grd_tot_detail$ctl09$hypOcteber','')"/>
    <hyperlink ref="L19" r:id="rId104" display="javascript:__doPostBack('ctl00$ContentPlaceHolder1$Grd_tot_detail$ctl09$hypNovember','')"/>
    <hyperlink ref="M19" r:id="rId105" display="javascript:__doPostBack('ctl00$ContentPlaceHolder1$Grd_tot_detail$ctl09$hypDecember','')"/>
    <hyperlink ref="N19" r:id="rId106" display="javascript:__doPostBack('ctl00$ContentPlaceHolder1$Grd_tot_detail$ctl09$hypJanuary','')"/>
    <hyperlink ref="O19" r:id="rId107" display="javascript:__doPostBack('ctl00$ContentPlaceHolder1$Grd_tot_detail$ctl09$hypFeb','')"/>
    <hyperlink ref="P19" r:id="rId108" display="javascript:__doPostBack('ctl00$ContentPlaceHolder1$Grd_tot_detail$ctl09$hypMarch','')"/>
    <hyperlink ref="B20" r:id="rId109" display="javascript:__doPostBack('ctl00$ContentPlaceHolder1$Grd_tot_detail$ctl10$lnkbtn_name','')"/>
    <hyperlink ref="D20" r:id="rId110" display="javascript:__doPostBack('ctl00$ContentPlaceHolder1$Grd_tot_detail$ctl10$lbtnfreezsch','')"/>
    <hyperlink ref="E20" r:id="rId111" display="javascript:__doPostBack('ctl00$ContentPlaceHolder1$Grd_tot_detail$ctl10$hypapr','')"/>
    <hyperlink ref="F20" r:id="rId112" display="javascript:__doPostBack('ctl00$ContentPlaceHolder1$Grd_tot_detail$ctl10$hypmay','')"/>
    <hyperlink ref="G20" r:id="rId113" display="javascript:__doPostBack('ctl00$ContentPlaceHolder1$Grd_tot_detail$ctl10$hypjune','')"/>
    <hyperlink ref="H20" r:id="rId114" display="javascript:__doPostBack('ctl00$ContentPlaceHolder1$Grd_tot_detail$ctl10$hypjuly','')"/>
    <hyperlink ref="I20" r:id="rId115" display="javascript:__doPostBack('ctl00$ContentPlaceHolder1$Grd_tot_detail$ctl10$hypAugust','')"/>
    <hyperlink ref="J20" r:id="rId116" display="javascript:__doPostBack('ctl00$ContentPlaceHolder1$Grd_tot_detail$ctl10$hypSeptember','')"/>
    <hyperlink ref="K20" r:id="rId117" display="javascript:__doPostBack('ctl00$ContentPlaceHolder1$Grd_tot_detail$ctl10$hypOcteber','')"/>
    <hyperlink ref="L20" r:id="rId118" display="javascript:__doPostBack('ctl00$ContentPlaceHolder1$Grd_tot_detail$ctl10$hypNovember','')"/>
    <hyperlink ref="M20" r:id="rId119" display="javascript:__doPostBack('ctl00$ContentPlaceHolder1$Grd_tot_detail$ctl10$hypDecember','')"/>
    <hyperlink ref="N20" r:id="rId120" display="javascript:__doPostBack('ctl00$ContentPlaceHolder1$Grd_tot_detail$ctl10$hypJanuary','')"/>
    <hyperlink ref="O20" r:id="rId121" display="javascript:__doPostBack('ctl00$ContentPlaceHolder1$Grd_tot_detail$ctl10$hypFeb','')"/>
    <hyperlink ref="P20" r:id="rId122" display="javascript:__doPostBack('ctl00$ContentPlaceHolder1$Grd_tot_detail$ctl10$hypMarch','')"/>
    <hyperlink ref="B21" r:id="rId123" display="javascript:__doPostBack('ctl00$ContentPlaceHolder1$Grd_tot_detail$ctl11$lnkbtn_name','')"/>
    <hyperlink ref="D21" r:id="rId124" display="javascript:__doPostBack('ctl00$ContentPlaceHolder1$Grd_tot_detail$ctl11$lbtnfreezsch','')"/>
    <hyperlink ref="E21" r:id="rId125" display="javascript:__doPostBack('ctl00$ContentPlaceHolder1$Grd_tot_detail$ctl11$hypapr','')"/>
    <hyperlink ref="F21" r:id="rId126" display="javascript:__doPostBack('ctl00$ContentPlaceHolder1$Grd_tot_detail$ctl11$hypmay','')"/>
    <hyperlink ref="G21" r:id="rId127" display="javascript:__doPostBack('ctl00$ContentPlaceHolder1$Grd_tot_detail$ctl11$hypjune','')"/>
    <hyperlink ref="H21" r:id="rId128" display="javascript:__doPostBack('ctl00$ContentPlaceHolder1$Grd_tot_detail$ctl11$hypjuly','')"/>
    <hyperlink ref="I21" r:id="rId129" display="javascript:__doPostBack('ctl00$ContentPlaceHolder1$Grd_tot_detail$ctl11$hypAugust','')"/>
    <hyperlink ref="J21" r:id="rId130" display="javascript:__doPostBack('ctl00$ContentPlaceHolder1$Grd_tot_detail$ctl11$hypSeptember','')"/>
    <hyperlink ref="K21" r:id="rId131" display="javascript:__doPostBack('ctl00$ContentPlaceHolder1$Grd_tot_detail$ctl11$hypOcteber','')"/>
    <hyperlink ref="L21" r:id="rId132" display="javascript:__doPostBack('ctl00$ContentPlaceHolder1$Grd_tot_detail$ctl11$hypNovember','')"/>
    <hyperlink ref="M21" r:id="rId133" display="javascript:__doPostBack('ctl00$ContentPlaceHolder1$Grd_tot_detail$ctl11$hypDecember','')"/>
    <hyperlink ref="N21" r:id="rId134" display="javascript:__doPostBack('ctl00$ContentPlaceHolder1$Grd_tot_detail$ctl11$hypJanuary','')"/>
    <hyperlink ref="O21" r:id="rId135" display="javascript:__doPostBack('ctl00$ContentPlaceHolder1$Grd_tot_detail$ctl11$hypFeb','')"/>
    <hyperlink ref="P21" r:id="rId136" display="javascript:__doPostBack('ctl00$ContentPlaceHolder1$Grd_tot_detail$ctl11$hypMarch','')"/>
    <hyperlink ref="B22" r:id="rId137" display="javascript:__doPostBack('ctl00$ContentPlaceHolder1$Grd_tot_detail$ctl12$lnkbtn_name','')"/>
    <hyperlink ref="D22" r:id="rId138" display="javascript:__doPostBack('ctl00$ContentPlaceHolder1$Grd_tot_detail$ctl12$lbtnfreezsch','')"/>
    <hyperlink ref="E22" r:id="rId139" display="javascript:__doPostBack('ctl00$ContentPlaceHolder1$Grd_tot_detail$ctl12$hypapr','')"/>
    <hyperlink ref="F22" r:id="rId140" display="javascript:__doPostBack('ctl00$ContentPlaceHolder1$Grd_tot_detail$ctl12$hypmay','')"/>
    <hyperlink ref="G22" r:id="rId141" display="javascript:__doPostBack('ctl00$ContentPlaceHolder1$Grd_tot_detail$ctl12$hypjune','')"/>
    <hyperlink ref="H22" r:id="rId142" display="javascript:__doPostBack('ctl00$ContentPlaceHolder1$Grd_tot_detail$ctl12$hypjuly','')"/>
    <hyperlink ref="I22" r:id="rId143" display="javascript:__doPostBack('ctl00$ContentPlaceHolder1$Grd_tot_detail$ctl12$hypAugust','')"/>
    <hyperlink ref="J22" r:id="rId144" display="javascript:__doPostBack('ctl00$ContentPlaceHolder1$Grd_tot_detail$ctl12$hypSeptember','')"/>
    <hyperlink ref="K22" r:id="rId145" display="javascript:__doPostBack('ctl00$ContentPlaceHolder1$Grd_tot_detail$ctl12$hypOcteber','')"/>
    <hyperlink ref="B23" r:id="rId146" display="javascript:__doPostBack('ctl00$ContentPlaceHolder1$Grd_tot_detail$ctl13$lnkbtn_name','')"/>
    <hyperlink ref="D23" r:id="rId147" display="javascript:__doPostBack('ctl00$ContentPlaceHolder1$Grd_tot_detail$ctl13$lbtnfreezsch','')"/>
    <hyperlink ref="E23" r:id="rId148" display="javascript:__doPostBack('ctl00$ContentPlaceHolder1$Grd_tot_detail$ctl13$hypapr','')"/>
    <hyperlink ref="F23" r:id="rId149" display="javascript:__doPostBack('ctl00$ContentPlaceHolder1$Grd_tot_detail$ctl13$hypmay','')"/>
    <hyperlink ref="G23" r:id="rId150" display="javascript:__doPostBack('ctl00$ContentPlaceHolder1$Grd_tot_detail$ctl13$hypjune','')"/>
    <hyperlink ref="H23" r:id="rId151" display="javascript:__doPostBack('ctl00$ContentPlaceHolder1$Grd_tot_detail$ctl13$hypjuly','')"/>
    <hyperlink ref="I23" r:id="rId152" display="javascript:__doPostBack('ctl00$ContentPlaceHolder1$Grd_tot_detail$ctl13$hypAugust','')"/>
    <hyperlink ref="J23" r:id="rId153" display="javascript:__doPostBack('ctl00$ContentPlaceHolder1$Grd_tot_detail$ctl13$hypSeptember','')"/>
    <hyperlink ref="K23" r:id="rId154" display="javascript:__doPostBack('ctl00$ContentPlaceHolder1$Grd_tot_detail$ctl13$hypOcteber','')"/>
    <hyperlink ref="L23" r:id="rId155" display="javascript:__doPostBack('ctl00$ContentPlaceHolder1$Grd_tot_detail$ctl13$hypNovember','')"/>
    <hyperlink ref="M23" r:id="rId156" display="javascript:__doPostBack('ctl00$ContentPlaceHolder1$Grd_tot_detail$ctl13$hypDecember','')"/>
    <hyperlink ref="N23" r:id="rId157" display="javascript:__doPostBack('ctl00$ContentPlaceHolder1$Grd_tot_detail$ctl13$hypJanuary','')"/>
    <hyperlink ref="O23" r:id="rId158" display="javascript:__doPostBack('ctl00$ContentPlaceHolder1$Grd_tot_detail$ctl13$hypFeb','')"/>
    <hyperlink ref="P23" r:id="rId159" display="javascript:__doPostBack('ctl00$ContentPlaceHolder1$Grd_tot_detail$ctl13$hypMarch','')"/>
    <hyperlink ref="B24" r:id="rId160" display="javascript:__doPostBack('ctl00$ContentPlaceHolder1$Grd_tot_detail$ctl14$lnkbtn_name','')"/>
    <hyperlink ref="D24" r:id="rId161" display="javascript:__doPostBack('ctl00$ContentPlaceHolder1$Grd_tot_detail$ctl14$lbtnfreezsch','')"/>
    <hyperlink ref="E24" r:id="rId162" display="javascript:__doPostBack('ctl00$ContentPlaceHolder1$Grd_tot_detail$ctl14$hypapr','')"/>
    <hyperlink ref="F24" r:id="rId163" display="javascript:__doPostBack('ctl00$ContentPlaceHolder1$Grd_tot_detail$ctl14$hypmay','')"/>
    <hyperlink ref="G24" r:id="rId164" display="javascript:__doPostBack('ctl00$ContentPlaceHolder1$Grd_tot_detail$ctl14$hypjune','')"/>
    <hyperlink ref="H24" r:id="rId165" display="javascript:__doPostBack('ctl00$ContentPlaceHolder1$Grd_tot_detail$ctl14$hypjuly','')"/>
    <hyperlink ref="I24" r:id="rId166" display="javascript:__doPostBack('ctl00$ContentPlaceHolder1$Grd_tot_detail$ctl14$hypAugust','')"/>
    <hyperlink ref="J24" r:id="rId167" display="javascript:__doPostBack('ctl00$ContentPlaceHolder1$Grd_tot_detail$ctl14$hypSeptember','')"/>
    <hyperlink ref="K24" r:id="rId168" display="javascript:__doPostBack('ctl00$ContentPlaceHolder1$Grd_tot_detail$ctl14$hypOcteber','')"/>
    <hyperlink ref="L24" r:id="rId169" display="javascript:__doPostBack('ctl00$ContentPlaceHolder1$Grd_tot_detail$ctl14$hypNovember','')"/>
    <hyperlink ref="M24" r:id="rId170" display="javascript:__doPostBack('ctl00$ContentPlaceHolder1$Grd_tot_detail$ctl14$hypDecember','')"/>
    <hyperlink ref="N24" r:id="rId171" display="javascript:__doPostBack('ctl00$ContentPlaceHolder1$Grd_tot_detail$ctl14$hypJanuary','')"/>
    <hyperlink ref="O24" r:id="rId172" display="javascript:__doPostBack('ctl00$ContentPlaceHolder1$Grd_tot_detail$ctl14$hypFeb','')"/>
    <hyperlink ref="P24" r:id="rId173" display="javascript:__doPostBack('ctl00$ContentPlaceHolder1$Grd_tot_detail$ctl14$hypMarch','')"/>
    <hyperlink ref="B25" r:id="rId174" display="javascript:__doPostBack('ctl00$ContentPlaceHolder1$Grd_tot_detail$ctl15$lnkbtn_name','')"/>
    <hyperlink ref="D25" r:id="rId175" display="javascript:__doPostBack('ctl00$ContentPlaceHolder1$Grd_tot_detail$ctl15$lbtnfreezsch','')"/>
    <hyperlink ref="E25" r:id="rId176" display="javascript:__doPostBack('ctl00$ContentPlaceHolder1$Grd_tot_detail$ctl15$hypapr','')"/>
    <hyperlink ref="F25" r:id="rId177" display="javascript:__doPostBack('ctl00$ContentPlaceHolder1$Grd_tot_detail$ctl15$hypmay','')"/>
    <hyperlink ref="G25" r:id="rId178" display="javascript:__doPostBack('ctl00$ContentPlaceHolder1$Grd_tot_detail$ctl15$hypjune','')"/>
    <hyperlink ref="H25" r:id="rId179" display="javascript:__doPostBack('ctl00$ContentPlaceHolder1$Grd_tot_detail$ctl15$hypjuly','')"/>
    <hyperlink ref="I25" r:id="rId180" display="javascript:__doPostBack('ctl00$ContentPlaceHolder1$Grd_tot_detail$ctl15$hypAugust','')"/>
    <hyperlink ref="J25" r:id="rId181" display="javascript:__doPostBack('ctl00$ContentPlaceHolder1$Grd_tot_detail$ctl15$hypSeptember','')"/>
    <hyperlink ref="K25" r:id="rId182" display="javascript:__doPostBack('ctl00$ContentPlaceHolder1$Grd_tot_detail$ctl15$hypOcteber','')"/>
    <hyperlink ref="L25" r:id="rId183" display="javascript:__doPostBack('ctl00$ContentPlaceHolder1$Grd_tot_detail$ctl15$hypNovember','')"/>
    <hyperlink ref="M25" r:id="rId184" display="javascript:__doPostBack('ctl00$ContentPlaceHolder1$Grd_tot_detail$ctl15$hypDecember','')"/>
    <hyperlink ref="N25" r:id="rId185" display="javascript:__doPostBack('ctl00$ContentPlaceHolder1$Grd_tot_detail$ctl15$hypJanuary','')"/>
    <hyperlink ref="O25" r:id="rId186" display="javascript:__doPostBack('ctl00$ContentPlaceHolder1$Grd_tot_detail$ctl15$hypFeb','')"/>
    <hyperlink ref="P25" r:id="rId187" display="javascript:__doPostBack('ctl00$ContentPlaceHolder1$Grd_tot_detail$ctl15$hypMarch','')"/>
    <hyperlink ref="B26" r:id="rId188" display="javascript:__doPostBack('ctl00$ContentPlaceHolder1$Grd_tot_detail$ctl16$lnkbtn_name','')"/>
    <hyperlink ref="D26" r:id="rId189" display="javascript:__doPostBack('ctl00$ContentPlaceHolder1$Grd_tot_detail$ctl16$lbtnfreezsch','')"/>
    <hyperlink ref="E26" r:id="rId190" display="javascript:__doPostBack('ctl00$ContentPlaceHolder1$Grd_tot_detail$ctl16$hypapr','')"/>
    <hyperlink ref="F26" r:id="rId191" display="javascript:__doPostBack('ctl00$ContentPlaceHolder1$Grd_tot_detail$ctl16$hypmay','')"/>
    <hyperlink ref="G26" r:id="rId192" display="javascript:__doPostBack('ctl00$ContentPlaceHolder1$Grd_tot_detail$ctl16$hypjune','')"/>
    <hyperlink ref="H26" r:id="rId193" display="javascript:__doPostBack('ctl00$ContentPlaceHolder1$Grd_tot_detail$ctl16$hypjuly','')"/>
    <hyperlink ref="I26" r:id="rId194" display="javascript:__doPostBack('ctl00$ContentPlaceHolder1$Grd_tot_detail$ctl16$hypAugust','')"/>
    <hyperlink ref="J26" r:id="rId195" display="javascript:__doPostBack('ctl00$ContentPlaceHolder1$Grd_tot_detail$ctl16$hypSeptember','')"/>
    <hyperlink ref="K26" r:id="rId196" display="javascript:__doPostBack('ctl00$ContentPlaceHolder1$Grd_tot_detail$ctl16$hypOcteber','')"/>
    <hyperlink ref="L26" r:id="rId197" display="javascript:__doPostBack('ctl00$ContentPlaceHolder1$Grd_tot_detail$ctl16$hypNovember','')"/>
    <hyperlink ref="M26" r:id="rId198" display="javascript:__doPostBack('ctl00$ContentPlaceHolder1$Grd_tot_detail$ctl16$hypDecember','')"/>
    <hyperlink ref="N26" r:id="rId199" display="javascript:__doPostBack('ctl00$ContentPlaceHolder1$Grd_tot_detail$ctl16$hypJanuary','')"/>
    <hyperlink ref="O26" r:id="rId200" display="javascript:__doPostBack('ctl00$ContentPlaceHolder1$Grd_tot_detail$ctl16$hypFeb','')"/>
    <hyperlink ref="P26" r:id="rId201" display="javascript:__doPostBack('ctl00$ContentPlaceHolder1$Grd_tot_detail$ctl16$hypMarch','')"/>
    <hyperlink ref="B27" r:id="rId202" display="javascript:__doPostBack('ctl00$ContentPlaceHolder1$Grd_tot_detail$ctl17$lnkbtn_name','')"/>
    <hyperlink ref="D27" r:id="rId203" display="javascript:__doPostBack('ctl00$ContentPlaceHolder1$Grd_tot_detail$ctl17$lbtnfreezsch','')"/>
    <hyperlink ref="E27" r:id="rId204" display="javascript:__doPostBack('ctl00$ContentPlaceHolder1$Grd_tot_detail$ctl17$hypapr','')"/>
    <hyperlink ref="F27" r:id="rId205" display="javascript:__doPostBack('ctl00$ContentPlaceHolder1$Grd_tot_detail$ctl17$hypmay','')"/>
    <hyperlink ref="G27" r:id="rId206" display="javascript:__doPostBack('ctl00$ContentPlaceHolder1$Grd_tot_detail$ctl17$hypjune','')"/>
    <hyperlink ref="H27" r:id="rId207" display="javascript:__doPostBack('ctl00$ContentPlaceHolder1$Grd_tot_detail$ctl17$hypjuly','')"/>
    <hyperlink ref="I27" r:id="rId208" display="javascript:__doPostBack('ctl00$ContentPlaceHolder1$Grd_tot_detail$ctl17$hypAugust','')"/>
    <hyperlink ref="J27" r:id="rId209" display="javascript:__doPostBack('ctl00$ContentPlaceHolder1$Grd_tot_detail$ctl17$hypSeptember','')"/>
    <hyperlink ref="K27" r:id="rId210" display="javascript:__doPostBack('ctl00$ContentPlaceHolder1$Grd_tot_detail$ctl17$hypOcteber','')"/>
    <hyperlink ref="L27" r:id="rId211" display="javascript:__doPostBack('ctl00$ContentPlaceHolder1$Grd_tot_detail$ctl17$hypNovember','')"/>
    <hyperlink ref="M27" r:id="rId212" display="javascript:__doPostBack('ctl00$ContentPlaceHolder1$Grd_tot_detail$ctl17$hypDecember','')"/>
    <hyperlink ref="N27" r:id="rId213" display="javascript:__doPostBack('ctl00$ContentPlaceHolder1$Grd_tot_detail$ctl17$hypJanuary','')"/>
    <hyperlink ref="O27" r:id="rId214" display="javascript:__doPostBack('ctl00$ContentPlaceHolder1$Grd_tot_detail$ctl17$hypFeb','')"/>
    <hyperlink ref="P27" r:id="rId215" display="javascript:__doPostBack('ctl00$ContentPlaceHolder1$Grd_tot_detail$ctl17$hypMarch','')"/>
    <hyperlink ref="B28" r:id="rId216" display="javascript:__doPostBack('ctl00$ContentPlaceHolder1$Grd_tot_detail$ctl18$lnkbtn_name','')"/>
    <hyperlink ref="D28" r:id="rId217" display="javascript:__doPostBack('ctl00$ContentPlaceHolder1$Grd_tot_detail$ctl18$lbtnfreezsch','')"/>
    <hyperlink ref="E28" r:id="rId218" display="javascript:__doPostBack('ctl00$ContentPlaceHolder1$Grd_tot_detail$ctl18$hypapr','')"/>
    <hyperlink ref="F28" r:id="rId219" display="javascript:__doPostBack('ctl00$ContentPlaceHolder1$Grd_tot_detail$ctl18$hypmay','')"/>
    <hyperlink ref="G28" r:id="rId220" display="javascript:__doPostBack('ctl00$ContentPlaceHolder1$Grd_tot_detail$ctl18$hypjune','')"/>
    <hyperlink ref="H28" r:id="rId221" display="javascript:__doPostBack('ctl00$ContentPlaceHolder1$Grd_tot_detail$ctl18$hypjuly','')"/>
    <hyperlink ref="I28" r:id="rId222" display="javascript:__doPostBack('ctl00$ContentPlaceHolder1$Grd_tot_detail$ctl18$hypAugust','')"/>
    <hyperlink ref="J28" r:id="rId223" display="javascript:__doPostBack('ctl00$ContentPlaceHolder1$Grd_tot_detail$ctl18$hypSeptember','')"/>
    <hyperlink ref="K28" r:id="rId224" display="javascript:__doPostBack('ctl00$ContentPlaceHolder1$Grd_tot_detail$ctl18$hypOcteber','')"/>
    <hyperlink ref="L28" r:id="rId225" display="javascript:__doPostBack('ctl00$ContentPlaceHolder1$Grd_tot_detail$ctl18$hypNovember','')"/>
    <hyperlink ref="M28" r:id="rId226" display="javascript:__doPostBack('ctl00$ContentPlaceHolder1$Grd_tot_detail$ctl18$hypDecember','')"/>
    <hyperlink ref="N28" r:id="rId227" display="javascript:__doPostBack('ctl00$ContentPlaceHolder1$Grd_tot_detail$ctl18$hypJanuary','')"/>
    <hyperlink ref="O28" r:id="rId228" display="javascript:__doPostBack('ctl00$ContentPlaceHolder1$Grd_tot_detail$ctl18$hypFeb','')"/>
    <hyperlink ref="P28" r:id="rId229" display="javascript:__doPostBack('ctl00$ContentPlaceHolder1$Grd_tot_detail$ctl18$hypMarch','')"/>
    <hyperlink ref="B29" r:id="rId230" display="javascript:__doPostBack('ctl00$ContentPlaceHolder1$Grd_tot_detail$ctl19$lnkbtn_name','')"/>
    <hyperlink ref="D29" r:id="rId231" display="javascript:__doPostBack('ctl00$ContentPlaceHolder1$Grd_tot_detail$ctl19$lbtnfreezsch','')"/>
    <hyperlink ref="E29" r:id="rId232" display="javascript:__doPostBack('ctl00$ContentPlaceHolder1$Grd_tot_detail$ctl19$hypapr','')"/>
    <hyperlink ref="F29" r:id="rId233" display="javascript:__doPostBack('ctl00$ContentPlaceHolder1$Grd_tot_detail$ctl19$hypmay','')"/>
    <hyperlink ref="G29" r:id="rId234" display="javascript:__doPostBack('ctl00$ContentPlaceHolder1$Grd_tot_detail$ctl19$hypjune','')"/>
    <hyperlink ref="H29" r:id="rId235" display="javascript:__doPostBack('ctl00$ContentPlaceHolder1$Grd_tot_detail$ctl19$hypjuly','')"/>
    <hyperlink ref="I29" r:id="rId236" display="javascript:__doPostBack('ctl00$ContentPlaceHolder1$Grd_tot_detail$ctl19$hypAugust','')"/>
    <hyperlink ref="J29" r:id="rId237" display="javascript:__doPostBack('ctl00$ContentPlaceHolder1$Grd_tot_detail$ctl19$hypSeptember','')"/>
    <hyperlink ref="K29" r:id="rId238" display="javascript:__doPostBack('ctl00$ContentPlaceHolder1$Grd_tot_detail$ctl19$hypOcteber','')"/>
    <hyperlink ref="L29" r:id="rId239" display="javascript:__doPostBack('ctl00$ContentPlaceHolder1$Grd_tot_detail$ctl19$hypNovember','')"/>
    <hyperlink ref="M29" r:id="rId240" display="javascript:__doPostBack('ctl00$ContentPlaceHolder1$Grd_tot_detail$ctl19$hypDecember','')"/>
    <hyperlink ref="N29" r:id="rId241" display="javascript:__doPostBack('ctl00$ContentPlaceHolder1$Grd_tot_detail$ctl19$hypJanuary','')"/>
    <hyperlink ref="O29" r:id="rId242" display="javascript:__doPostBack('ctl00$ContentPlaceHolder1$Grd_tot_detail$ctl19$hypFeb','')"/>
    <hyperlink ref="P29" r:id="rId243" display="javascript:__doPostBack('ctl00$ContentPlaceHolder1$Grd_tot_detail$ctl19$hypMarch','')"/>
    <hyperlink ref="B30" r:id="rId244" display="javascript:__doPostBack('ctl00$ContentPlaceHolder1$Grd_tot_detail$ctl20$lnkbtn_name','')"/>
    <hyperlink ref="D30" r:id="rId245" display="javascript:__doPostBack('ctl00$ContentPlaceHolder1$Grd_tot_detail$ctl20$lbtnfreezsch','')"/>
    <hyperlink ref="E30" r:id="rId246" display="javascript:__doPostBack('ctl00$ContentPlaceHolder1$Grd_tot_detail$ctl20$hypapr','')"/>
    <hyperlink ref="F30" r:id="rId247" display="javascript:__doPostBack('ctl00$ContentPlaceHolder1$Grd_tot_detail$ctl20$hypmay','')"/>
    <hyperlink ref="G30" r:id="rId248" display="javascript:__doPostBack('ctl00$ContentPlaceHolder1$Grd_tot_detail$ctl20$hypjune','')"/>
    <hyperlink ref="H30" r:id="rId249" display="javascript:__doPostBack('ctl00$ContentPlaceHolder1$Grd_tot_detail$ctl20$hypjuly','')"/>
    <hyperlink ref="I30" r:id="rId250" display="javascript:__doPostBack('ctl00$ContentPlaceHolder1$Grd_tot_detail$ctl20$hypAugust','')"/>
    <hyperlink ref="J30" r:id="rId251" display="javascript:__doPostBack('ctl00$ContentPlaceHolder1$Grd_tot_detail$ctl20$hypSeptember','')"/>
    <hyperlink ref="K30" r:id="rId252" display="javascript:__doPostBack('ctl00$ContentPlaceHolder1$Grd_tot_detail$ctl20$hypOcteber','')"/>
    <hyperlink ref="L30" r:id="rId253" display="javascript:__doPostBack('ctl00$ContentPlaceHolder1$Grd_tot_detail$ctl20$hypNovember','')"/>
    <hyperlink ref="M30" r:id="rId254" display="javascript:__doPostBack('ctl00$ContentPlaceHolder1$Grd_tot_detail$ctl20$hypDecember','')"/>
    <hyperlink ref="N30" r:id="rId255" display="javascript:__doPostBack('ctl00$ContentPlaceHolder1$Grd_tot_detail$ctl20$hypJanuary','')"/>
    <hyperlink ref="O30" r:id="rId256" display="javascript:__doPostBack('ctl00$ContentPlaceHolder1$Grd_tot_detail$ctl20$hypFeb','')"/>
    <hyperlink ref="P30" r:id="rId257" display="javascript:__doPostBack('ctl00$ContentPlaceHolder1$Grd_tot_detail$ctl20$hypMarch','')"/>
    <hyperlink ref="B31" r:id="rId258" display="javascript:__doPostBack('ctl00$ContentPlaceHolder1$Grd_tot_detail$ctl21$lnkbtn_name','')"/>
    <hyperlink ref="D31" r:id="rId259" display="javascript:__doPostBack('ctl00$ContentPlaceHolder1$Grd_tot_detail$ctl21$lbtnfreezsch','')"/>
    <hyperlink ref="E31" r:id="rId260" display="javascript:__doPostBack('ctl00$ContentPlaceHolder1$Grd_tot_detail$ctl21$hypapr','')"/>
    <hyperlink ref="F31" r:id="rId261" display="javascript:__doPostBack('ctl00$ContentPlaceHolder1$Grd_tot_detail$ctl21$hypmay','')"/>
    <hyperlink ref="G31" r:id="rId262" display="javascript:__doPostBack('ctl00$ContentPlaceHolder1$Grd_tot_detail$ctl21$hypjune','')"/>
    <hyperlink ref="H31" r:id="rId263" display="javascript:__doPostBack('ctl00$ContentPlaceHolder1$Grd_tot_detail$ctl21$hypjuly','')"/>
    <hyperlink ref="I31" r:id="rId264" display="javascript:__doPostBack('ctl00$ContentPlaceHolder1$Grd_tot_detail$ctl21$hypAugust','')"/>
    <hyperlink ref="J31" r:id="rId265" display="javascript:__doPostBack('ctl00$ContentPlaceHolder1$Grd_tot_detail$ctl21$hypSeptember','')"/>
    <hyperlink ref="K31" r:id="rId266" display="javascript:__doPostBack('ctl00$ContentPlaceHolder1$Grd_tot_detail$ctl21$hypOcteber','')"/>
    <hyperlink ref="L31" r:id="rId267" display="javascript:__doPostBack('ctl00$ContentPlaceHolder1$Grd_tot_detail$ctl21$hypNovember','')"/>
    <hyperlink ref="M31" r:id="rId268" display="javascript:__doPostBack('ctl00$ContentPlaceHolder1$Grd_tot_detail$ctl21$hypDecember','')"/>
    <hyperlink ref="N31" r:id="rId269" display="javascript:__doPostBack('ctl00$ContentPlaceHolder1$Grd_tot_detail$ctl21$hypJanuary','')"/>
    <hyperlink ref="O31" r:id="rId270" display="javascript:__doPostBack('ctl00$ContentPlaceHolder1$Grd_tot_detail$ctl21$hypFeb','')"/>
    <hyperlink ref="P31" r:id="rId271" display="javascript:__doPostBack('ctl00$ContentPlaceHolder1$Grd_tot_detail$ctl21$hypMarch','')"/>
    <hyperlink ref="B32" r:id="rId272" display="javascript:__doPostBack('ctl00$ContentPlaceHolder1$Grd_tot_detail$ctl22$lnkbtn_name','')"/>
    <hyperlink ref="D32" r:id="rId273" display="javascript:__doPostBack('ctl00$ContentPlaceHolder1$Grd_tot_detail$ctl22$lbtnfreezsch','')"/>
    <hyperlink ref="E32" r:id="rId274" display="javascript:__doPostBack('ctl00$ContentPlaceHolder1$Grd_tot_detail$ctl22$hypapr','')"/>
    <hyperlink ref="F32" r:id="rId275" display="javascript:__doPostBack('ctl00$ContentPlaceHolder1$Grd_tot_detail$ctl22$hypmay','')"/>
    <hyperlink ref="G32" r:id="rId276" display="javascript:__doPostBack('ctl00$ContentPlaceHolder1$Grd_tot_detail$ctl22$hypjune','')"/>
    <hyperlink ref="H32" r:id="rId277" display="javascript:__doPostBack('ctl00$ContentPlaceHolder1$Grd_tot_detail$ctl22$hypjuly','')"/>
    <hyperlink ref="I32" r:id="rId278" display="javascript:__doPostBack('ctl00$ContentPlaceHolder1$Grd_tot_detail$ctl22$hypAugust','')"/>
    <hyperlink ref="J32" r:id="rId279" display="javascript:__doPostBack('ctl00$ContentPlaceHolder1$Grd_tot_detail$ctl22$hypSeptember','')"/>
    <hyperlink ref="K32" r:id="rId280" display="javascript:__doPostBack('ctl00$ContentPlaceHolder1$Grd_tot_detail$ctl22$hypOcteber','')"/>
    <hyperlink ref="L32" r:id="rId281" display="javascript:__doPostBack('ctl00$ContentPlaceHolder1$Grd_tot_detail$ctl22$hypNovember','')"/>
    <hyperlink ref="M32" r:id="rId282" display="javascript:__doPostBack('ctl00$ContentPlaceHolder1$Grd_tot_detail$ctl22$hypDecember','')"/>
    <hyperlink ref="N32" r:id="rId283" display="javascript:__doPostBack('ctl00$ContentPlaceHolder1$Grd_tot_detail$ctl22$hypJanuary','')"/>
    <hyperlink ref="O32" r:id="rId284" display="javascript:__doPostBack('ctl00$ContentPlaceHolder1$Grd_tot_detail$ctl22$hypFeb','')"/>
    <hyperlink ref="P32" r:id="rId285" display="javascript:__doPostBack('ctl00$ContentPlaceHolder1$Grd_tot_detail$ctl22$hypMarch','')"/>
    <hyperlink ref="B33" r:id="rId286" display="javascript:__doPostBack('ctl00$ContentPlaceHolder1$Grd_tot_detail$ctl23$lnkbtn_name','')"/>
    <hyperlink ref="D33" r:id="rId287" display="javascript:__doPostBack('ctl00$ContentPlaceHolder1$Grd_tot_detail$ctl23$lbtnfreezsch','')"/>
    <hyperlink ref="E33" r:id="rId288" display="javascript:__doPostBack('ctl00$ContentPlaceHolder1$Grd_tot_detail$ctl23$hypapr','')"/>
    <hyperlink ref="F33" r:id="rId289" display="javascript:__doPostBack('ctl00$ContentPlaceHolder1$Grd_tot_detail$ctl23$hypmay','')"/>
    <hyperlink ref="G33" r:id="rId290" display="javascript:__doPostBack('ctl00$ContentPlaceHolder1$Grd_tot_detail$ctl23$hypjune','')"/>
    <hyperlink ref="H33" r:id="rId291" display="javascript:__doPostBack('ctl00$ContentPlaceHolder1$Grd_tot_detail$ctl23$hypjuly','')"/>
    <hyperlink ref="I33" r:id="rId292" display="javascript:__doPostBack('ctl00$ContentPlaceHolder1$Grd_tot_detail$ctl23$hypAugust','')"/>
    <hyperlink ref="J33" r:id="rId293" display="javascript:__doPostBack('ctl00$ContentPlaceHolder1$Grd_tot_detail$ctl23$hypSeptember','')"/>
    <hyperlink ref="K33" r:id="rId294" display="javascript:__doPostBack('ctl00$ContentPlaceHolder1$Grd_tot_detail$ctl23$hypOcteber','')"/>
    <hyperlink ref="L33" r:id="rId295" display="javascript:__doPostBack('ctl00$ContentPlaceHolder1$Grd_tot_detail$ctl23$hypNovember','')"/>
    <hyperlink ref="M33" r:id="rId296" display="javascript:__doPostBack('ctl00$ContentPlaceHolder1$Grd_tot_detail$ctl23$hypDecember','')"/>
    <hyperlink ref="N33" r:id="rId297" display="javascript:__doPostBack('ctl00$ContentPlaceHolder1$Grd_tot_detail$ctl23$hypJanuary','')"/>
    <hyperlink ref="O33" r:id="rId298" display="javascript:__doPostBack('ctl00$ContentPlaceHolder1$Grd_tot_detail$ctl23$hypFeb','')"/>
    <hyperlink ref="P33" r:id="rId299" display="javascript:__doPostBack('ctl00$ContentPlaceHolder1$Grd_tot_detail$ctl23$hypMarch','')"/>
  </hyperlinks>
  <printOptions horizontalCentered="1"/>
  <pageMargins left="0.70866141732283472" right="0.70866141732283472" top="0.23622047244094491" bottom="0" header="0.31496062992125984" footer="0.31496062992125984"/>
  <pageSetup paperSize="9" scale="65" orientation="landscape" r:id="rId300"/>
  <drawing r:id="rId30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zoomScale="90" zoomScaleSheetLayoutView="90" workbookViewId="0"/>
  </sheetViews>
  <sheetFormatPr defaultColWidth="9.140625" defaultRowHeight="12.75" x14ac:dyDescent="0.2"/>
  <cols>
    <col min="1" max="1" width="8.5703125" style="181" customWidth="1"/>
    <col min="2" max="2" width="15.5703125" style="181" customWidth="1"/>
    <col min="3" max="3" width="11.140625" style="181" customWidth="1"/>
    <col min="4" max="4" width="17.140625" style="181" customWidth="1"/>
    <col min="5" max="6" width="9.140625" style="181" customWidth="1"/>
    <col min="7" max="7" width="7.85546875" style="181" customWidth="1"/>
    <col min="8" max="8" width="8.42578125" style="181" customWidth="1"/>
    <col min="9" max="9" width="9.28515625" style="181" customWidth="1"/>
    <col min="10" max="10" width="10.28515625" style="181" customWidth="1"/>
    <col min="11" max="11" width="9.140625" style="181" customWidth="1"/>
    <col min="12" max="12" width="10.140625" style="181" customWidth="1"/>
    <col min="13" max="13" width="11" style="181" customWidth="1"/>
    <col min="14" max="14" width="10.140625" style="181" customWidth="1"/>
    <col min="15" max="15" width="7.42578125" style="181" customWidth="1"/>
    <col min="16" max="16" width="7.85546875" style="181" customWidth="1"/>
    <col min="17" max="16384" width="9.140625" style="181"/>
  </cols>
  <sheetData>
    <row r="1" spans="1:16" x14ac:dyDescent="0.2">
      <c r="H1" s="852"/>
      <c r="I1" s="852"/>
      <c r="L1" s="1084" t="s">
        <v>554</v>
      </c>
      <c r="M1" s="1084"/>
    </row>
    <row r="2" spans="1:16" x14ac:dyDescent="0.2">
      <c r="C2" s="852" t="s">
        <v>641</v>
      </c>
      <c r="D2" s="852"/>
      <c r="E2" s="852"/>
      <c r="F2" s="852"/>
      <c r="G2" s="852"/>
      <c r="H2" s="852"/>
      <c r="I2" s="852"/>
      <c r="J2" s="852"/>
      <c r="L2" s="184"/>
    </row>
    <row r="3" spans="1:16" s="185" customFormat="1" ht="15.75" x14ac:dyDescent="0.25">
      <c r="A3" s="1083" t="s">
        <v>713</v>
      </c>
      <c r="B3" s="1083"/>
      <c r="C3" s="1083"/>
      <c r="D3" s="1083"/>
      <c r="E3" s="1083"/>
      <c r="F3" s="1083"/>
      <c r="G3" s="1083"/>
      <c r="H3" s="1083"/>
      <c r="I3" s="1083"/>
      <c r="J3" s="1083"/>
      <c r="K3" s="1083"/>
      <c r="L3" s="1083"/>
      <c r="M3" s="1083"/>
    </row>
    <row r="4" spans="1:16" s="185" customFormat="1" ht="20.25" customHeight="1" x14ac:dyDescent="0.25">
      <c r="A4" s="1083" t="s">
        <v>780</v>
      </c>
      <c r="B4" s="1083"/>
      <c r="C4" s="1083"/>
      <c r="D4" s="1083"/>
      <c r="E4" s="1083"/>
      <c r="F4" s="1083"/>
      <c r="G4" s="1083"/>
      <c r="H4" s="1083"/>
      <c r="I4" s="1083"/>
      <c r="J4" s="1083"/>
      <c r="K4" s="1083"/>
      <c r="L4" s="1083"/>
      <c r="M4" s="1083"/>
    </row>
    <row r="6" spans="1:16" x14ac:dyDescent="0.2">
      <c r="A6" s="186" t="s">
        <v>165</v>
      </c>
      <c r="B6" s="187"/>
      <c r="C6" s="188"/>
      <c r="D6" s="188"/>
      <c r="E6" s="188"/>
      <c r="F6" s="188"/>
      <c r="G6" s="188"/>
      <c r="H6" s="188"/>
      <c r="I6" s="188"/>
      <c r="J6" s="188"/>
    </row>
    <row r="7" spans="1:16" x14ac:dyDescent="0.2">
      <c r="A7" s="186"/>
      <c r="B7" s="188"/>
      <c r="C7" s="188"/>
      <c r="D7" s="188"/>
      <c r="E7" s="188"/>
      <c r="F7" s="188"/>
      <c r="G7" s="188"/>
      <c r="H7" s="188"/>
      <c r="I7" s="188"/>
      <c r="J7" s="188"/>
    </row>
    <row r="8" spans="1:16" x14ac:dyDescent="0.2">
      <c r="A8" s="186"/>
      <c r="B8" s="188"/>
      <c r="C8" s="188"/>
      <c r="D8" s="188"/>
      <c r="E8" s="188"/>
      <c r="F8" s="188"/>
      <c r="G8" s="188"/>
      <c r="H8" s="188"/>
      <c r="I8" s="188"/>
      <c r="J8" s="188"/>
    </row>
    <row r="9" spans="1:16" x14ac:dyDescent="0.2">
      <c r="A9" s="1087" t="s">
        <v>869</v>
      </c>
      <c r="B9" s="1087"/>
      <c r="C9" s="1087"/>
      <c r="D9" s="1087"/>
      <c r="E9" s="1087"/>
      <c r="F9" s="1087"/>
      <c r="G9" s="193" t="s">
        <v>935</v>
      </c>
      <c r="H9" s="188"/>
      <c r="I9" s="188"/>
      <c r="J9" s="188"/>
    </row>
    <row r="10" spans="1:16" x14ac:dyDescent="0.2">
      <c r="A10" s="1087" t="s">
        <v>870</v>
      </c>
      <c r="B10" s="1087"/>
      <c r="C10" s="1087"/>
      <c r="D10" s="1087"/>
      <c r="E10" s="1087"/>
      <c r="F10" s="1087"/>
      <c r="G10" s="193"/>
      <c r="H10" s="188"/>
      <c r="I10" s="188"/>
      <c r="J10" s="188"/>
    </row>
    <row r="12" spans="1:16" s="189" customFormat="1" ht="15" customHeight="1" x14ac:dyDescent="0.2">
      <c r="A12" s="181"/>
      <c r="B12" s="181"/>
      <c r="C12" s="181"/>
      <c r="D12" s="181"/>
      <c r="E12" s="181"/>
      <c r="F12" s="181"/>
      <c r="G12" s="181"/>
      <c r="H12" s="181"/>
      <c r="I12" s="181"/>
      <c r="J12" s="181"/>
      <c r="K12" s="857" t="s">
        <v>788</v>
      </c>
      <c r="L12" s="857"/>
      <c r="M12" s="857"/>
      <c r="N12" s="857"/>
      <c r="O12" s="857"/>
      <c r="P12" s="857"/>
    </row>
    <row r="13" spans="1:16" s="189" customFormat="1" ht="20.25" customHeight="1" x14ac:dyDescent="0.2">
      <c r="A13" s="977" t="s">
        <v>2</v>
      </c>
      <c r="B13" s="977" t="s">
        <v>3</v>
      </c>
      <c r="C13" s="998" t="s">
        <v>275</v>
      </c>
      <c r="D13" s="998" t="s">
        <v>553</v>
      </c>
      <c r="E13" s="1086" t="s">
        <v>666</v>
      </c>
      <c r="F13" s="1086"/>
      <c r="G13" s="1086"/>
      <c r="H13" s="1086"/>
      <c r="I13" s="1086"/>
      <c r="J13" s="1086"/>
      <c r="K13" s="1086"/>
      <c r="L13" s="1086"/>
      <c r="M13" s="1086"/>
      <c r="N13" s="1086"/>
      <c r="O13" s="1086"/>
      <c r="P13" s="1086"/>
    </row>
    <row r="14" spans="1:16" s="189" customFormat="1" ht="35.25" customHeight="1" x14ac:dyDescent="0.2">
      <c r="A14" s="1085"/>
      <c r="B14" s="1085"/>
      <c r="C14" s="999"/>
      <c r="D14" s="999"/>
      <c r="E14" s="254" t="s">
        <v>805</v>
      </c>
      <c r="F14" s="254" t="s">
        <v>278</v>
      </c>
      <c r="G14" s="254" t="s">
        <v>279</v>
      </c>
      <c r="H14" s="254" t="s">
        <v>280</v>
      </c>
      <c r="I14" s="254" t="s">
        <v>281</v>
      </c>
      <c r="J14" s="254" t="s">
        <v>282</v>
      </c>
      <c r="K14" s="254" t="s">
        <v>283</v>
      </c>
      <c r="L14" s="254" t="s">
        <v>284</v>
      </c>
      <c r="M14" s="254" t="s">
        <v>806</v>
      </c>
      <c r="N14" s="199" t="s">
        <v>807</v>
      </c>
      <c r="O14" s="199" t="s">
        <v>861</v>
      </c>
      <c r="P14" s="199" t="s">
        <v>862</v>
      </c>
    </row>
    <row r="15" spans="1:16" s="189" customFormat="1" ht="12.75" customHeight="1" x14ac:dyDescent="0.2">
      <c r="A15" s="192">
        <v>1</v>
      </c>
      <c r="B15" s="192">
        <v>2</v>
      </c>
      <c r="C15" s="192">
        <v>3</v>
      </c>
      <c r="D15" s="192">
        <v>4</v>
      </c>
      <c r="E15" s="192">
        <v>5</v>
      </c>
      <c r="F15" s="192">
        <v>6</v>
      </c>
      <c r="G15" s="192">
        <v>7</v>
      </c>
      <c r="H15" s="192">
        <v>8</v>
      </c>
      <c r="I15" s="192">
        <v>9</v>
      </c>
      <c r="J15" s="192">
        <v>10</v>
      </c>
      <c r="K15" s="192">
        <v>11</v>
      </c>
      <c r="L15" s="192">
        <v>12</v>
      </c>
      <c r="M15" s="192">
        <v>13</v>
      </c>
      <c r="N15" s="192">
        <v>14</v>
      </c>
      <c r="O15" s="192">
        <v>15</v>
      </c>
      <c r="P15" s="192">
        <v>16</v>
      </c>
    </row>
    <row r="16" spans="1:16" ht="20.25" customHeight="1" x14ac:dyDescent="0.25">
      <c r="A16" s="692">
        <v>1</v>
      </c>
      <c r="B16" s="692" t="s">
        <v>988</v>
      </c>
      <c r="C16" s="695">
        <v>1440</v>
      </c>
      <c r="D16" s="692">
        <v>1491</v>
      </c>
      <c r="E16" s="692">
        <v>687</v>
      </c>
      <c r="F16" s="692">
        <v>788</v>
      </c>
      <c r="G16" s="692">
        <v>780</v>
      </c>
      <c r="H16" s="692">
        <v>554</v>
      </c>
      <c r="I16" s="692">
        <v>380</v>
      </c>
      <c r="J16" s="692">
        <v>449</v>
      </c>
      <c r="K16" s="692">
        <v>1341</v>
      </c>
      <c r="L16" s="692">
        <v>1266</v>
      </c>
      <c r="M16" s="692">
        <v>1380</v>
      </c>
      <c r="N16" s="692">
        <v>1380</v>
      </c>
      <c r="O16" s="692">
        <v>1188</v>
      </c>
      <c r="P16" s="692">
        <v>1261</v>
      </c>
    </row>
    <row r="17" spans="1:16" ht="20.25" customHeight="1" x14ac:dyDescent="0.25">
      <c r="A17" s="692">
        <v>2</v>
      </c>
      <c r="B17" s="692" t="s">
        <v>989</v>
      </c>
      <c r="C17" s="695">
        <v>1227</v>
      </c>
      <c r="D17" s="692">
        <v>1208</v>
      </c>
      <c r="E17" s="692">
        <v>217</v>
      </c>
      <c r="F17" s="692">
        <v>448</v>
      </c>
      <c r="G17" s="692">
        <v>575</v>
      </c>
      <c r="H17" s="692">
        <v>150</v>
      </c>
      <c r="I17" s="692">
        <v>36</v>
      </c>
      <c r="J17" s="692">
        <v>197</v>
      </c>
      <c r="K17" s="692">
        <v>179</v>
      </c>
      <c r="L17" s="692">
        <v>599</v>
      </c>
      <c r="M17" s="692">
        <v>561</v>
      </c>
      <c r="N17" s="692">
        <v>609</v>
      </c>
      <c r="O17" s="692">
        <v>392</v>
      </c>
      <c r="P17" s="692">
        <v>260</v>
      </c>
    </row>
    <row r="18" spans="1:16" ht="20.25" customHeight="1" x14ac:dyDescent="0.25">
      <c r="A18" s="692">
        <v>3</v>
      </c>
      <c r="B18" s="692" t="s">
        <v>990</v>
      </c>
      <c r="C18" s="695">
        <v>766</v>
      </c>
      <c r="D18" s="692">
        <v>772</v>
      </c>
      <c r="E18" s="692">
        <v>330</v>
      </c>
      <c r="F18" s="692">
        <v>301</v>
      </c>
      <c r="G18" s="692">
        <v>322</v>
      </c>
      <c r="H18" s="692">
        <v>275</v>
      </c>
      <c r="I18" s="692">
        <v>234</v>
      </c>
      <c r="J18" s="692">
        <v>129</v>
      </c>
      <c r="K18" s="692">
        <v>208</v>
      </c>
      <c r="L18" s="692">
        <v>134</v>
      </c>
      <c r="M18" s="692">
        <v>116</v>
      </c>
      <c r="N18" s="692">
        <v>340</v>
      </c>
      <c r="O18" s="692">
        <v>357</v>
      </c>
      <c r="P18" s="692">
        <v>239</v>
      </c>
    </row>
    <row r="19" spans="1:16" s="127" customFormat="1" ht="20.25" customHeight="1" x14ac:dyDescent="0.25">
      <c r="A19" s="692">
        <v>4</v>
      </c>
      <c r="B19" s="692" t="s">
        <v>991</v>
      </c>
      <c r="C19" s="695">
        <v>1869</v>
      </c>
      <c r="D19" s="692">
        <v>1882</v>
      </c>
      <c r="E19" s="692">
        <v>304</v>
      </c>
      <c r="F19" s="692">
        <v>280</v>
      </c>
      <c r="G19" s="692">
        <v>234</v>
      </c>
      <c r="H19" s="692">
        <v>155</v>
      </c>
      <c r="I19" s="692">
        <v>120</v>
      </c>
      <c r="J19" s="692">
        <v>69</v>
      </c>
      <c r="K19" s="692">
        <v>893</v>
      </c>
      <c r="L19" s="692">
        <v>434</v>
      </c>
      <c r="M19" s="692">
        <v>155</v>
      </c>
      <c r="N19" s="692">
        <v>382</v>
      </c>
      <c r="O19" s="692">
        <v>328</v>
      </c>
      <c r="P19" s="692">
        <v>183</v>
      </c>
    </row>
    <row r="20" spans="1:16" s="127" customFormat="1" ht="20.25" customHeight="1" x14ac:dyDescent="0.25">
      <c r="A20" s="692">
        <v>5</v>
      </c>
      <c r="B20" s="692" t="s">
        <v>992</v>
      </c>
      <c r="C20" s="695">
        <v>1215</v>
      </c>
      <c r="D20" s="692">
        <v>1231</v>
      </c>
      <c r="E20" s="692">
        <v>375</v>
      </c>
      <c r="F20" s="692">
        <v>656</v>
      </c>
      <c r="G20" s="692">
        <v>756</v>
      </c>
      <c r="H20" s="692">
        <v>800</v>
      </c>
      <c r="I20" s="692">
        <v>705</v>
      </c>
      <c r="J20" s="692">
        <v>799</v>
      </c>
      <c r="K20" s="692">
        <v>771</v>
      </c>
      <c r="L20" s="692">
        <v>485</v>
      </c>
      <c r="M20" s="692">
        <v>135</v>
      </c>
      <c r="N20" s="692">
        <v>20</v>
      </c>
      <c r="O20" s="692">
        <v>10</v>
      </c>
      <c r="P20" s="692">
        <v>453</v>
      </c>
    </row>
    <row r="21" spans="1:16" s="127" customFormat="1" ht="20.25" customHeight="1" x14ac:dyDescent="0.25">
      <c r="A21" s="692">
        <v>6</v>
      </c>
      <c r="B21" s="692" t="s">
        <v>993</v>
      </c>
      <c r="C21" s="695">
        <v>543</v>
      </c>
      <c r="D21" s="692">
        <v>557</v>
      </c>
      <c r="E21" s="692">
        <v>299</v>
      </c>
      <c r="F21" s="692">
        <v>274</v>
      </c>
      <c r="G21" s="692">
        <v>249</v>
      </c>
      <c r="H21" s="692">
        <v>108</v>
      </c>
      <c r="I21" s="692">
        <v>64</v>
      </c>
      <c r="J21" s="692">
        <v>46</v>
      </c>
      <c r="K21" s="692">
        <v>161</v>
      </c>
      <c r="L21" s="692">
        <v>57</v>
      </c>
      <c r="M21" s="692">
        <v>160</v>
      </c>
      <c r="N21" s="692">
        <v>421</v>
      </c>
      <c r="O21" s="692">
        <v>299</v>
      </c>
      <c r="P21" s="692">
        <v>294</v>
      </c>
    </row>
    <row r="22" spans="1:16" ht="20.25" customHeight="1" x14ac:dyDescent="0.25">
      <c r="A22" s="692">
        <v>7</v>
      </c>
      <c r="B22" s="692" t="s">
        <v>994</v>
      </c>
      <c r="C22" s="695">
        <v>1498</v>
      </c>
      <c r="D22" s="692">
        <v>1489</v>
      </c>
      <c r="E22" s="692">
        <v>5</v>
      </c>
      <c r="F22" s="692">
        <v>5</v>
      </c>
      <c r="G22" s="692">
        <v>0</v>
      </c>
      <c r="H22" s="692">
        <v>5</v>
      </c>
      <c r="I22" s="692">
        <v>5</v>
      </c>
      <c r="J22" s="692">
        <v>5</v>
      </c>
      <c r="K22" s="692">
        <v>5</v>
      </c>
      <c r="L22" s="692">
        <v>5</v>
      </c>
      <c r="M22" s="692">
        <v>5</v>
      </c>
      <c r="N22" s="692">
        <v>5</v>
      </c>
      <c r="O22" s="692">
        <v>5</v>
      </c>
      <c r="P22" s="692">
        <v>5</v>
      </c>
    </row>
    <row r="23" spans="1:16" ht="20.25" customHeight="1" x14ac:dyDescent="0.25">
      <c r="A23" s="692">
        <v>8</v>
      </c>
      <c r="B23" s="692" t="s">
        <v>995</v>
      </c>
      <c r="C23" s="695">
        <v>521</v>
      </c>
      <c r="D23" s="692">
        <v>526</v>
      </c>
      <c r="E23" s="692">
        <v>119</v>
      </c>
      <c r="F23" s="692">
        <v>75</v>
      </c>
      <c r="G23" s="692">
        <v>49</v>
      </c>
      <c r="H23" s="692">
        <v>40</v>
      </c>
      <c r="I23" s="692">
        <v>30</v>
      </c>
      <c r="J23" s="692">
        <v>23</v>
      </c>
      <c r="K23" s="692">
        <v>21</v>
      </c>
      <c r="L23" s="692">
        <v>7</v>
      </c>
      <c r="M23" s="692">
        <v>4</v>
      </c>
      <c r="N23" s="692">
        <v>3</v>
      </c>
      <c r="O23" s="692">
        <v>1</v>
      </c>
      <c r="P23" s="692">
        <v>11</v>
      </c>
    </row>
    <row r="24" spans="1:16" ht="20.25" customHeight="1" x14ac:dyDescent="0.25">
      <c r="A24" s="692">
        <v>9</v>
      </c>
      <c r="B24" s="692" t="s">
        <v>996</v>
      </c>
      <c r="C24" s="695">
        <v>1406</v>
      </c>
      <c r="D24" s="692">
        <v>1406</v>
      </c>
      <c r="E24" s="692">
        <v>892</v>
      </c>
      <c r="F24" s="692">
        <v>1001</v>
      </c>
      <c r="G24" s="692">
        <v>368</v>
      </c>
      <c r="H24" s="692">
        <v>819</v>
      </c>
      <c r="I24" s="692">
        <v>894</v>
      </c>
      <c r="J24" s="692">
        <v>858</v>
      </c>
      <c r="K24" s="692">
        <v>1002</v>
      </c>
      <c r="L24" s="692">
        <v>978</v>
      </c>
      <c r="M24" s="692">
        <v>893</v>
      </c>
      <c r="N24" s="692">
        <v>1130</v>
      </c>
      <c r="O24" s="692">
        <v>902</v>
      </c>
      <c r="P24" s="692">
        <v>780</v>
      </c>
    </row>
    <row r="25" spans="1:16" ht="20.25" customHeight="1" x14ac:dyDescent="0.25">
      <c r="A25" s="692">
        <v>10</v>
      </c>
      <c r="B25" s="692" t="s">
        <v>997</v>
      </c>
      <c r="C25" s="695">
        <v>784</v>
      </c>
      <c r="D25" s="692">
        <v>785</v>
      </c>
      <c r="E25" s="692">
        <v>308</v>
      </c>
      <c r="F25" s="692">
        <v>368</v>
      </c>
      <c r="G25" s="692">
        <v>306</v>
      </c>
      <c r="H25" s="692">
        <v>321</v>
      </c>
      <c r="I25" s="692">
        <v>249</v>
      </c>
      <c r="J25" s="692">
        <v>209</v>
      </c>
      <c r="K25" s="692">
        <v>310</v>
      </c>
      <c r="L25" s="692">
        <v>132</v>
      </c>
      <c r="M25" s="692">
        <v>21</v>
      </c>
      <c r="N25" s="692">
        <v>2</v>
      </c>
      <c r="O25" s="692">
        <v>0</v>
      </c>
      <c r="P25" s="692">
        <v>200</v>
      </c>
    </row>
    <row r="26" spans="1:16" ht="20.25" customHeight="1" x14ac:dyDescent="0.25">
      <c r="A26" s="692">
        <v>11</v>
      </c>
      <c r="B26" s="692" t="s">
        <v>998</v>
      </c>
      <c r="C26" s="695">
        <v>781</v>
      </c>
      <c r="D26" s="692">
        <v>775</v>
      </c>
      <c r="E26" s="692">
        <v>611</v>
      </c>
      <c r="F26" s="692">
        <v>475</v>
      </c>
      <c r="G26" s="692">
        <v>487</v>
      </c>
      <c r="H26" s="692">
        <v>372</v>
      </c>
      <c r="I26" s="692">
        <v>275</v>
      </c>
      <c r="J26" s="692">
        <v>103</v>
      </c>
      <c r="K26" s="692">
        <v>499</v>
      </c>
      <c r="L26" s="692">
        <v>266</v>
      </c>
      <c r="M26" s="692">
        <v>706</v>
      </c>
      <c r="N26" s="692">
        <v>714</v>
      </c>
      <c r="O26" s="692">
        <v>593</v>
      </c>
      <c r="P26" s="692">
        <v>269</v>
      </c>
    </row>
    <row r="27" spans="1:16" ht="20.25" customHeight="1" x14ac:dyDescent="0.25">
      <c r="A27" s="692">
        <v>12</v>
      </c>
      <c r="B27" s="692" t="s">
        <v>999</v>
      </c>
      <c r="C27" s="695">
        <v>1786</v>
      </c>
      <c r="D27" s="692">
        <v>1782</v>
      </c>
      <c r="E27" s="692">
        <v>528</v>
      </c>
      <c r="F27" s="692">
        <v>384</v>
      </c>
      <c r="G27" s="692">
        <v>247</v>
      </c>
      <c r="H27" s="692">
        <v>308</v>
      </c>
      <c r="I27" s="692">
        <v>291</v>
      </c>
      <c r="J27" s="692">
        <v>57</v>
      </c>
      <c r="K27" s="692">
        <v>1065</v>
      </c>
      <c r="L27" s="692">
        <v>851</v>
      </c>
      <c r="M27" s="692">
        <v>476</v>
      </c>
      <c r="N27" s="692">
        <v>1569</v>
      </c>
      <c r="O27" s="692">
        <v>1501</v>
      </c>
      <c r="P27" s="692">
        <v>910</v>
      </c>
    </row>
    <row r="28" spans="1:16" ht="20.25" customHeight="1" x14ac:dyDescent="0.25">
      <c r="A28" s="692">
        <v>13</v>
      </c>
      <c r="B28" s="692" t="s">
        <v>1000</v>
      </c>
      <c r="C28" s="695">
        <v>373</v>
      </c>
      <c r="D28" s="692">
        <v>317</v>
      </c>
      <c r="E28" s="692">
        <v>0</v>
      </c>
      <c r="F28" s="692">
        <v>2</v>
      </c>
      <c r="G28" s="692">
        <v>16</v>
      </c>
      <c r="H28" s="692">
        <v>10</v>
      </c>
      <c r="I28" s="692">
        <v>9</v>
      </c>
      <c r="J28" s="692">
        <v>5</v>
      </c>
      <c r="K28" s="692">
        <v>4</v>
      </c>
      <c r="L28" s="692">
        <v>2</v>
      </c>
      <c r="M28" s="692">
        <v>1</v>
      </c>
      <c r="N28" s="692">
        <v>0</v>
      </c>
      <c r="O28" s="692">
        <v>0</v>
      </c>
      <c r="P28" s="692">
        <v>0</v>
      </c>
    </row>
    <row r="29" spans="1:16" ht="20.25" customHeight="1" x14ac:dyDescent="0.25">
      <c r="A29" s="692">
        <v>14</v>
      </c>
      <c r="B29" s="692" t="s">
        <v>1001</v>
      </c>
      <c r="C29" s="695">
        <v>1472</v>
      </c>
      <c r="D29" s="692">
        <v>820</v>
      </c>
      <c r="E29" s="692">
        <v>364</v>
      </c>
      <c r="F29" s="692">
        <v>419</v>
      </c>
      <c r="G29" s="692">
        <v>405</v>
      </c>
      <c r="H29" s="692">
        <v>333</v>
      </c>
      <c r="I29" s="692">
        <v>202</v>
      </c>
      <c r="J29" s="692">
        <v>219</v>
      </c>
      <c r="K29" s="692">
        <v>234</v>
      </c>
      <c r="L29" s="692">
        <v>121</v>
      </c>
      <c r="M29" s="692">
        <v>385</v>
      </c>
      <c r="N29" s="692">
        <v>596</v>
      </c>
      <c r="O29" s="692">
        <v>420</v>
      </c>
      <c r="P29" s="692">
        <v>355</v>
      </c>
    </row>
    <row r="30" spans="1:16" ht="20.25" customHeight="1" x14ac:dyDescent="0.25">
      <c r="A30" s="692">
        <v>15</v>
      </c>
      <c r="B30" s="692" t="s">
        <v>1002</v>
      </c>
      <c r="C30" s="695">
        <v>811</v>
      </c>
      <c r="D30" s="692">
        <v>1473</v>
      </c>
      <c r="E30" s="692">
        <v>880</v>
      </c>
      <c r="F30" s="692">
        <v>1069</v>
      </c>
      <c r="G30" s="692">
        <v>457</v>
      </c>
      <c r="H30" s="692">
        <v>756</v>
      </c>
      <c r="I30" s="692">
        <v>741</v>
      </c>
      <c r="J30" s="692">
        <v>685</v>
      </c>
      <c r="K30" s="692">
        <v>844</v>
      </c>
      <c r="L30" s="692">
        <v>608</v>
      </c>
      <c r="M30" s="692">
        <v>675</v>
      </c>
      <c r="N30" s="692">
        <v>549</v>
      </c>
      <c r="O30" s="692">
        <v>471</v>
      </c>
      <c r="P30" s="692">
        <v>357</v>
      </c>
    </row>
    <row r="31" spans="1:16" ht="20.25" customHeight="1" x14ac:dyDescent="0.25">
      <c r="A31" s="692">
        <v>16</v>
      </c>
      <c r="B31" s="692" t="s">
        <v>1003</v>
      </c>
      <c r="C31" s="695">
        <v>1690</v>
      </c>
      <c r="D31" s="692">
        <v>1687</v>
      </c>
      <c r="E31" s="692">
        <v>757</v>
      </c>
      <c r="F31" s="692">
        <v>889</v>
      </c>
      <c r="G31" s="692">
        <v>290</v>
      </c>
      <c r="H31" s="692">
        <v>622</v>
      </c>
      <c r="I31" s="692">
        <v>619</v>
      </c>
      <c r="J31" s="692">
        <v>675</v>
      </c>
      <c r="K31" s="692">
        <v>770</v>
      </c>
      <c r="L31" s="692">
        <v>1039</v>
      </c>
      <c r="M31" s="692">
        <v>1220</v>
      </c>
      <c r="N31" s="692">
        <v>1184</v>
      </c>
      <c r="O31" s="692">
        <v>1067</v>
      </c>
      <c r="P31" s="692">
        <v>756</v>
      </c>
    </row>
    <row r="32" spans="1:16" ht="20.25" customHeight="1" x14ac:dyDescent="0.25">
      <c r="A32" s="692">
        <v>17</v>
      </c>
      <c r="B32" s="692" t="s">
        <v>1004</v>
      </c>
      <c r="C32" s="695">
        <v>859</v>
      </c>
      <c r="D32" s="692">
        <v>815</v>
      </c>
      <c r="E32" s="692">
        <v>679</v>
      </c>
      <c r="F32" s="692">
        <v>686</v>
      </c>
      <c r="G32" s="692">
        <v>608</v>
      </c>
      <c r="H32" s="692">
        <v>600</v>
      </c>
      <c r="I32" s="692">
        <v>547</v>
      </c>
      <c r="J32" s="692">
        <v>593</v>
      </c>
      <c r="K32" s="692">
        <v>634</v>
      </c>
      <c r="L32" s="692">
        <v>526</v>
      </c>
      <c r="M32" s="692">
        <v>391</v>
      </c>
      <c r="N32" s="692">
        <v>417</v>
      </c>
      <c r="O32" s="692">
        <v>64</v>
      </c>
      <c r="P32" s="692">
        <v>563</v>
      </c>
    </row>
    <row r="33" spans="1:16" ht="20.25" customHeight="1" x14ac:dyDescent="0.25">
      <c r="A33" s="692">
        <v>18</v>
      </c>
      <c r="B33" s="692" t="s">
        <v>1005</v>
      </c>
      <c r="C33" s="695">
        <v>1117</v>
      </c>
      <c r="D33" s="692">
        <v>1107</v>
      </c>
      <c r="E33" s="692">
        <v>201</v>
      </c>
      <c r="F33" s="692">
        <v>187</v>
      </c>
      <c r="G33" s="692">
        <v>135</v>
      </c>
      <c r="H33" s="692">
        <v>139</v>
      </c>
      <c r="I33" s="692">
        <v>163</v>
      </c>
      <c r="J33" s="692">
        <v>154</v>
      </c>
      <c r="K33" s="692">
        <v>165</v>
      </c>
      <c r="L33" s="692">
        <v>140</v>
      </c>
      <c r="M33" s="692">
        <v>79</v>
      </c>
      <c r="N33" s="692">
        <v>68</v>
      </c>
      <c r="O33" s="692">
        <v>70</v>
      </c>
      <c r="P33" s="692">
        <v>129</v>
      </c>
    </row>
    <row r="34" spans="1:16" ht="20.25" customHeight="1" x14ac:dyDescent="0.25">
      <c r="A34" s="692">
        <v>19</v>
      </c>
      <c r="B34" s="692" t="s">
        <v>1006</v>
      </c>
      <c r="C34" s="695">
        <v>460</v>
      </c>
      <c r="D34" s="692">
        <v>485</v>
      </c>
      <c r="E34" s="692">
        <v>263</v>
      </c>
      <c r="F34" s="692">
        <v>256</v>
      </c>
      <c r="G34" s="692">
        <v>56</v>
      </c>
      <c r="H34" s="692">
        <v>238</v>
      </c>
      <c r="I34" s="692">
        <v>227</v>
      </c>
      <c r="J34" s="692">
        <v>224</v>
      </c>
      <c r="K34" s="692">
        <v>265</v>
      </c>
      <c r="L34" s="692">
        <v>246</v>
      </c>
      <c r="M34" s="692">
        <v>242</v>
      </c>
      <c r="N34" s="692">
        <v>248</v>
      </c>
      <c r="O34" s="692">
        <v>243</v>
      </c>
      <c r="P34" s="692">
        <v>228</v>
      </c>
    </row>
    <row r="35" spans="1:16" ht="20.25" customHeight="1" x14ac:dyDescent="0.25">
      <c r="A35" s="692">
        <v>20</v>
      </c>
      <c r="B35" s="692" t="s">
        <v>1007</v>
      </c>
      <c r="C35" s="695">
        <v>518</v>
      </c>
      <c r="D35" s="692">
        <v>495</v>
      </c>
      <c r="E35" s="692">
        <v>382</v>
      </c>
      <c r="F35" s="692">
        <v>329</v>
      </c>
      <c r="G35" s="692">
        <v>371</v>
      </c>
      <c r="H35" s="692">
        <v>361</v>
      </c>
      <c r="I35" s="692">
        <v>313</v>
      </c>
      <c r="J35" s="692">
        <v>325</v>
      </c>
      <c r="K35" s="692">
        <v>343</v>
      </c>
      <c r="L35" s="692">
        <v>402</v>
      </c>
      <c r="M35" s="692">
        <v>288</v>
      </c>
      <c r="N35" s="692">
        <v>299</v>
      </c>
      <c r="O35" s="692">
        <v>214</v>
      </c>
      <c r="P35" s="692">
        <v>337</v>
      </c>
    </row>
    <row r="36" spans="1:16" ht="20.25" customHeight="1" x14ac:dyDescent="0.25">
      <c r="A36" s="692">
        <v>21</v>
      </c>
      <c r="B36" s="692" t="s">
        <v>1008</v>
      </c>
      <c r="C36" s="695">
        <v>489</v>
      </c>
      <c r="D36" s="692">
        <v>479</v>
      </c>
      <c r="E36" s="692">
        <v>329</v>
      </c>
      <c r="F36" s="692">
        <v>345</v>
      </c>
      <c r="G36" s="692">
        <v>324</v>
      </c>
      <c r="H36" s="692">
        <v>277</v>
      </c>
      <c r="I36" s="692">
        <v>257</v>
      </c>
      <c r="J36" s="692">
        <v>195</v>
      </c>
      <c r="K36" s="692">
        <v>235</v>
      </c>
      <c r="L36" s="692">
        <v>221</v>
      </c>
      <c r="M36" s="692">
        <v>433</v>
      </c>
      <c r="N36" s="692">
        <v>437</v>
      </c>
      <c r="O36" s="692">
        <v>390</v>
      </c>
      <c r="P36" s="692">
        <v>349</v>
      </c>
    </row>
    <row r="37" spans="1:16" ht="20.25" customHeight="1" x14ac:dyDescent="0.25">
      <c r="A37" s="692">
        <v>22</v>
      </c>
      <c r="B37" s="692" t="s">
        <v>1009</v>
      </c>
      <c r="C37" s="695">
        <v>1496</v>
      </c>
      <c r="D37" s="692">
        <v>1472</v>
      </c>
      <c r="E37" s="692">
        <v>1092</v>
      </c>
      <c r="F37" s="692">
        <v>1105</v>
      </c>
      <c r="G37" s="692">
        <v>543</v>
      </c>
      <c r="H37" s="692">
        <v>889</v>
      </c>
      <c r="I37" s="692">
        <v>936</v>
      </c>
      <c r="J37" s="692">
        <v>903</v>
      </c>
      <c r="K37" s="692">
        <v>950</v>
      </c>
      <c r="L37" s="692">
        <v>893</v>
      </c>
      <c r="M37" s="692">
        <v>740</v>
      </c>
      <c r="N37" s="692">
        <v>719</v>
      </c>
      <c r="O37" s="692">
        <v>685</v>
      </c>
      <c r="P37" s="692">
        <v>675</v>
      </c>
    </row>
    <row r="38" spans="1:16" ht="20.25" customHeight="1" x14ac:dyDescent="0.25">
      <c r="A38" s="693"/>
      <c r="B38" s="693" t="s">
        <v>1010</v>
      </c>
      <c r="C38" s="693">
        <v>23121</v>
      </c>
      <c r="D38" s="693">
        <v>23054</v>
      </c>
      <c r="E38" s="693">
        <v>9622</v>
      </c>
      <c r="F38" s="693">
        <v>10342</v>
      </c>
      <c r="G38" s="693">
        <v>7578</v>
      </c>
      <c r="H38" s="693">
        <v>8132</v>
      </c>
      <c r="I38" s="693">
        <v>7297</v>
      </c>
      <c r="J38" s="693">
        <v>6922</v>
      </c>
      <c r="K38" s="693">
        <v>10899</v>
      </c>
      <c r="L38" s="693">
        <v>9412</v>
      </c>
      <c r="M38" s="693">
        <v>9066</v>
      </c>
      <c r="N38" s="693">
        <v>11092</v>
      </c>
      <c r="O38" s="693">
        <v>9200</v>
      </c>
      <c r="P38" s="693">
        <v>8614</v>
      </c>
    </row>
    <row r="39" spans="1:16" ht="20.25" customHeight="1" x14ac:dyDescent="0.2">
      <c r="A39" s="189"/>
      <c r="B39" s="189"/>
      <c r="C39" s="189"/>
      <c r="D39" s="189"/>
      <c r="E39" s="189"/>
      <c r="F39" s="189"/>
      <c r="G39" s="189"/>
      <c r="H39" s="189"/>
      <c r="I39" s="189"/>
      <c r="J39" s="189"/>
      <c r="K39" s="189"/>
      <c r="L39" s="189"/>
      <c r="M39" s="189"/>
      <c r="N39" s="189"/>
      <c r="O39" s="189"/>
      <c r="P39" s="189"/>
    </row>
    <row r="40" spans="1:16" ht="20.25" customHeight="1" x14ac:dyDescent="0.2">
      <c r="A40" s="189"/>
      <c r="B40" s="189"/>
      <c r="C40" s="189"/>
      <c r="D40" s="189"/>
      <c r="E40" s="189"/>
      <c r="F40" s="189"/>
      <c r="G40" s="189"/>
      <c r="H40" s="189"/>
      <c r="I40" s="189"/>
      <c r="J40" s="189"/>
      <c r="K40" s="189"/>
      <c r="L40" s="189"/>
      <c r="M40" s="189"/>
      <c r="N40" s="189"/>
      <c r="O40" s="189"/>
      <c r="P40" s="189"/>
    </row>
    <row r="41" spans="1:16" ht="20.25" customHeight="1" x14ac:dyDescent="0.2">
      <c r="A41" s="189"/>
      <c r="B41" s="189"/>
      <c r="C41" s="189"/>
      <c r="D41" s="189"/>
      <c r="E41" s="189"/>
      <c r="F41" s="189"/>
      <c r="G41" s="189"/>
      <c r="H41" s="189"/>
      <c r="I41" s="189"/>
      <c r="J41" s="189"/>
      <c r="K41" s="189"/>
      <c r="L41" s="189"/>
      <c r="M41" s="189"/>
      <c r="N41" s="189"/>
      <c r="O41" s="189"/>
      <c r="P41" s="189"/>
    </row>
    <row r="42" spans="1:16" ht="20.25" customHeight="1" x14ac:dyDescent="0.2">
      <c r="A42" s="189"/>
      <c r="B42" s="189"/>
      <c r="C42" s="189"/>
      <c r="D42" s="189"/>
      <c r="E42" s="189"/>
      <c r="F42" s="189"/>
      <c r="G42" s="189"/>
      <c r="H42" s="189"/>
      <c r="I42" s="189"/>
      <c r="J42" s="189"/>
      <c r="K42" s="189"/>
      <c r="L42" s="189"/>
      <c r="M42" s="189"/>
      <c r="N42" s="189"/>
      <c r="O42" s="189"/>
      <c r="P42" s="189"/>
    </row>
    <row r="45" spans="1:16" x14ac:dyDescent="0.2">
      <c r="H45" s="851" t="s">
        <v>12</v>
      </c>
      <c r="I45" s="851"/>
      <c r="J45" s="851"/>
      <c r="K45" s="851"/>
      <c r="L45" s="851"/>
      <c r="M45" s="851"/>
    </row>
    <row r="46" spans="1:16" x14ac:dyDescent="0.2">
      <c r="H46" s="851" t="s">
        <v>13</v>
      </c>
      <c r="I46" s="851"/>
      <c r="J46" s="851"/>
      <c r="K46" s="851"/>
      <c r="L46" s="851"/>
      <c r="M46" s="851"/>
    </row>
    <row r="47" spans="1:16" x14ac:dyDescent="0.2">
      <c r="H47" s="851" t="s">
        <v>89</v>
      </c>
      <c r="I47" s="851"/>
      <c r="J47" s="851"/>
      <c r="K47" s="851"/>
      <c r="L47" s="851"/>
      <c r="M47" s="851"/>
    </row>
    <row r="48" spans="1:16" x14ac:dyDescent="0.2">
      <c r="A48" s="181" t="s">
        <v>11</v>
      </c>
      <c r="H48" s="852" t="s">
        <v>86</v>
      </c>
      <c r="I48" s="852"/>
      <c r="J48" s="852"/>
      <c r="K48" s="852"/>
    </row>
  </sheetData>
  <mergeCells count="17">
    <mergeCell ref="H47:M47"/>
    <mergeCell ref="H48:K48"/>
    <mergeCell ref="H45:M45"/>
    <mergeCell ref="A9:F9"/>
    <mergeCell ref="A10:F10"/>
    <mergeCell ref="H46:M46"/>
    <mergeCell ref="L1:M1"/>
    <mergeCell ref="H1:I1"/>
    <mergeCell ref="A3:M3"/>
    <mergeCell ref="A4:M4"/>
    <mergeCell ref="A13:A14"/>
    <mergeCell ref="B13:B14"/>
    <mergeCell ref="C13:C14"/>
    <mergeCell ref="D13:D14"/>
    <mergeCell ref="C2:J2"/>
    <mergeCell ref="E13:P13"/>
    <mergeCell ref="K12:P12"/>
  </mergeCells>
  <printOptions horizontalCentered="1"/>
  <pageMargins left="0.70866141732283472" right="0.70866141732283472" top="0.23622047244094491" bottom="0" header="0.31496062992125984" footer="0.31496062992125984"/>
  <pageSetup paperSize="9" scale="68"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view="pageBreakPreview" topLeftCell="A11" zoomScale="80" zoomScaleNormal="80" zoomScaleSheetLayoutView="80" workbookViewId="0">
      <selection activeCell="A33" sqref="A33:XFD33"/>
    </sheetView>
  </sheetViews>
  <sheetFormatPr defaultRowHeight="12.75" x14ac:dyDescent="0.2"/>
  <cols>
    <col min="2" max="2" width="11.85546875" customWidth="1"/>
    <col min="4" max="4" width="8.42578125" customWidth="1"/>
    <col min="5" max="5" width="12.85546875" customWidth="1"/>
    <col min="6" max="6" width="16" customWidth="1"/>
    <col min="7" max="7" width="15.28515625" customWidth="1"/>
    <col min="8" max="8" width="17" customWidth="1"/>
    <col min="9" max="9" width="18" customWidth="1"/>
    <col min="10" max="10" width="11.140625" customWidth="1"/>
    <col min="11" max="11" width="12.7109375" customWidth="1"/>
    <col min="12" max="12" width="11.42578125" customWidth="1"/>
    <col min="13" max="13" width="15.42578125" customWidth="1"/>
  </cols>
  <sheetData>
    <row r="1" spans="1:16" ht="18" x14ac:dyDescent="0.35">
      <c r="C1" s="853" t="s">
        <v>0</v>
      </c>
      <c r="D1" s="853"/>
      <c r="E1" s="853"/>
      <c r="F1" s="853"/>
      <c r="G1" s="853"/>
      <c r="H1" s="853"/>
      <c r="I1" s="853"/>
      <c r="J1" s="202"/>
      <c r="K1" s="202"/>
      <c r="L1" s="1068" t="s">
        <v>536</v>
      </c>
      <c r="M1" s="1068"/>
      <c r="N1" s="202"/>
      <c r="O1" s="202"/>
      <c r="P1" s="202"/>
    </row>
    <row r="2" spans="1:16" ht="21" x14ac:dyDescent="0.35">
      <c r="B2" s="854" t="s">
        <v>709</v>
      </c>
      <c r="C2" s="854"/>
      <c r="D2" s="854"/>
      <c r="E2" s="854"/>
      <c r="F2" s="854"/>
      <c r="G2" s="854"/>
      <c r="H2" s="854"/>
      <c r="I2" s="854"/>
      <c r="J2" s="854"/>
      <c r="K2" s="854"/>
      <c r="L2" s="854"/>
      <c r="M2" s="203"/>
      <c r="N2" s="203"/>
      <c r="O2" s="203"/>
      <c r="P2" s="203"/>
    </row>
    <row r="3" spans="1:16" ht="21" x14ac:dyDescent="0.35">
      <c r="C3" s="175"/>
      <c r="D3" s="175"/>
      <c r="E3" s="175"/>
      <c r="F3" s="175"/>
      <c r="G3" s="175"/>
      <c r="H3" s="175"/>
      <c r="I3" s="175"/>
      <c r="J3" s="175"/>
      <c r="K3" s="175"/>
      <c r="L3" s="175"/>
      <c r="M3" s="175"/>
      <c r="N3" s="203"/>
      <c r="O3" s="203"/>
      <c r="P3" s="203"/>
    </row>
    <row r="4" spans="1:16" ht="20.25" customHeight="1" x14ac:dyDescent="0.2">
      <c r="A4" s="1097" t="s">
        <v>535</v>
      </c>
      <c r="B4" s="1097"/>
      <c r="C4" s="1097"/>
      <c r="D4" s="1097"/>
      <c r="E4" s="1097"/>
      <c r="F4" s="1097"/>
      <c r="G4" s="1097"/>
      <c r="H4" s="1097"/>
      <c r="I4" s="1097"/>
      <c r="J4" s="1097"/>
      <c r="K4" s="1097"/>
      <c r="L4" s="1097"/>
      <c r="M4" s="1097"/>
    </row>
    <row r="5" spans="1:16" ht="20.25" customHeight="1" x14ac:dyDescent="0.2">
      <c r="A5" s="1099" t="s">
        <v>166</v>
      </c>
      <c r="B5" s="1099"/>
      <c r="C5" s="1099"/>
      <c r="D5" s="1099"/>
      <c r="E5" s="1099"/>
      <c r="F5" s="1099"/>
      <c r="G5" s="1099"/>
      <c r="H5" s="856" t="s">
        <v>788</v>
      </c>
      <c r="I5" s="856"/>
      <c r="J5" s="856"/>
      <c r="K5" s="856"/>
      <c r="L5" s="856"/>
      <c r="M5" s="856"/>
      <c r="N5" s="91"/>
    </row>
    <row r="6" spans="1:16" ht="15" customHeight="1" x14ac:dyDescent="0.2">
      <c r="A6" s="964" t="s">
        <v>76</v>
      </c>
      <c r="B6" s="964" t="s">
        <v>295</v>
      </c>
      <c r="C6" s="1100" t="s">
        <v>425</v>
      </c>
      <c r="D6" s="1101"/>
      <c r="E6" s="1101"/>
      <c r="F6" s="1101"/>
      <c r="G6" s="1102"/>
      <c r="H6" s="962" t="s">
        <v>422</v>
      </c>
      <c r="I6" s="962"/>
      <c r="J6" s="962"/>
      <c r="K6" s="962"/>
      <c r="L6" s="962"/>
      <c r="M6" s="964" t="s">
        <v>296</v>
      </c>
    </row>
    <row r="7" spans="1:16" ht="12.75" customHeight="1" x14ac:dyDescent="0.2">
      <c r="A7" s="965"/>
      <c r="B7" s="965"/>
      <c r="C7" s="1103"/>
      <c r="D7" s="1104"/>
      <c r="E7" s="1104"/>
      <c r="F7" s="1104"/>
      <c r="G7" s="1105"/>
      <c r="H7" s="962"/>
      <c r="I7" s="962"/>
      <c r="J7" s="962"/>
      <c r="K7" s="962"/>
      <c r="L7" s="962"/>
      <c r="M7" s="965"/>
    </row>
    <row r="8" spans="1:16" ht="5.25" customHeight="1" x14ac:dyDescent="0.2">
      <c r="A8" s="965"/>
      <c r="B8" s="965"/>
      <c r="C8" s="1103"/>
      <c r="D8" s="1104"/>
      <c r="E8" s="1104"/>
      <c r="F8" s="1104"/>
      <c r="G8" s="1105"/>
      <c r="H8" s="962"/>
      <c r="I8" s="962"/>
      <c r="J8" s="962"/>
      <c r="K8" s="962"/>
      <c r="L8" s="962"/>
      <c r="M8" s="965"/>
    </row>
    <row r="9" spans="1:16" ht="46.9" customHeight="1" x14ac:dyDescent="0.2">
      <c r="A9" s="966"/>
      <c r="B9" s="966"/>
      <c r="C9" s="208" t="s">
        <v>297</v>
      </c>
      <c r="D9" s="208" t="s">
        <v>298</v>
      </c>
      <c r="E9" s="208" t="s">
        <v>299</v>
      </c>
      <c r="F9" s="208" t="s">
        <v>300</v>
      </c>
      <c r="G9" s="229" t="s">
        <v>301</v>
      </c>
      <c r="H9" s="228" t="s">
        <v>421</v>
      </c>
      <c r="I9" s="228" t="s">
        <v>426</v>
      </c>
      <c r="J9" s="228" t="s">
        <v>423</v>
      </c>
      <c r="K9" s="228" t="s">
        <v>424</v>
      </c>
      <c r="L9" s="228" t="s">
        <v>49</v>
      </c>
      <c r="M9" s="966"/>
    </row>
    <row r="10" spans="1:16" ht="15" x14ac:dyDescent="0.25">
      <c r="A10" s="209">
        <v>1</v>
      </c>
      <c r="B10" s="209">
        <v>2</v>
      </c>
      <c r="C10" s="209">
        <v>3</v>
      </c>
      <c r="D10" s="209">
        <v>4</v>
      </c>
      <c r="E10" s="209">
        <v>5</v>
      </c>
      <c r="F10" s="209">
        <v>6</v>
      </c>
      <c r="G10" s="209">
        <v>7</v>
      </c>
      <c r="H10" s="209">
        <v>8</v>
      </c>
      <c r="I10" s="209">
        <v>9</v>
      </c>
      <c r="J10" s="209">
        <v>10</v>
      </c>
      <c r="K10" s="209">
        <v>11</v>
      </c>
      <c r="L10" s="209">
        <v>12</v>
      </c>
      <c r="M10" s="209">
        <v>13</v>
      </c>
    </row>
    <row r="11" spans="1:16" ht="22.5" customHeight="1" x14ac:dyDescent="0.2">
      <c r="A11" s="605">
        <v>1</v>
      </c>
      <c r="B11" s="314" t="s">
        <v>893</v>
      </c>
      <c r="C11" s="1088" t="s">
        <v>903</v>
      </c>
      <c r="D11" s="1089"/>
      <c r="E11" s="1089"/>
      <c r="F11" s="1089"/>
      <c r="G11" s="1089"/>
      <c r="H11" s="1089"/>
      <c r="I11" s="1089"/>
      <c r="J11" s="1089"/>
      <c r="K11" s="1089"/>
      <c r="L11" s="1089"/>
      <c r="M11" s="1090"/>
    </row>
    <row r="12" spans="1:16" ht="22.5" customHeight="1" x14ac:dyDescent="0.2">
      <c r="A12" s="605">
        <v>2</v>
      </c>
      <c r="B12" s="314" t="s">
        <v>894</v>
      </c>
      <c r="C12" s="1091"/>
      <c r="D12" s="1092"/>
      <c r="E12" s="1092"/>
      <c r="F12" s="1092"/>
      <c r="G12" s="1092"/>
      <c r="H12" s="1092"/>
      <c r="I12" s="1092"/>
      <c r="J12" s="1092"/>
      <c r="K12" s="1092"/>
      <c r="L12" s="1092"/>
      <c r="M12" s="1093"/>
    </row>
    <row r="13" spans="1:16" ht="22.5" customHeight="1" x14ac:dyDescent="0.2">
      <c r="A13" s="605">
        <v>3</v>
      </c>
      <c r="B13" s="314" t="s">
        <v>895</v>
      </c>
      <c r="C13" s="1091"/>
      <c r="D13" s="1092"/>
      <c r="E13" s="1092"/>
      <c r="F13" s="1092"/>
      <c r="G13" s="1092"/>
      <c r="H13" s="1092"/>
      <c r="I13" s="1092"/>
      <c r="J13" s="1092"/>
      <c r="K13" s="1092"/>
      <c r="L13" s="1092"/>
      <c r="M13" s="1093"/>
    </row>
    <row r="14" spans="1:16" ht="22.5" customHeight="1" x14ac:dyDescent="0.2">
      <c r="A14" s="605">
        <v>4</v>
      </c>
      <c r="B14" s="314" t="s">
        <v>896</v>
      </c>
      <c r="C14" s="1091"/>
      <c r="D14" s="1092"/>
      <c r="E14" s="1092"/>
      <c r="F14" s="1092"/>
      <c r="G14" s="1092"/>
      <c r="H14" s="1092"/>
      <c r="I14" s="1092"/>
      <c r="J14" s="1092"/>
      <c r="K14" s="1092"/>
      <c r="L14" s="1092"/>
      <c r="M14" s="1093"/>
    </row>
    <row r="15" spans="1:16" ht="22.5" customHeight="1" x14ac:dyDescent="0.2">
      <c r="A15" s="605">
        <v>5</v>
      </c>
      <c r="B15" s="314" t="s">
        <v>897</v>
      </c>
      <c r="C15" s="1091"/>
      <c r="D15" s="1092"/>
      <c r="E15" s="1092"/>
      <c r="F15" s="1092"/>
      <c r="G15" s="1092"/>
      <c r="H15" s="1092"/>
      <c r="I15" s="1092"/>
      <c r="J15" s="1092"/>
      <c r="K15" s="1092"/>
      <c r="L15" s="1092"/>
      <c r="M15" s="1093"/>
    </row>
    <row r="16" spans="1:16" ht="22.5" customHeight="1" x14ac:dyDescent="0.2">
      <c r="A16" s="605">
        <v>6</v>
      </c>
      <c r="B16" s="314" t="s">
        <v>898</v>
      </c>
      <c r="C16" s="1091"/>
      <c r="D16" s="1092"/>
      <c r="E16" s="1092"/>
      <c r="F16" s="1092"/>
      <c r="G16" s="1092"/>
      <c r="H16" s="1092"/>
      <c r="I16" s="1092"/>
      <c r="J16" s="1092"/>
      <c r="K16" s="1092"/>
      <c r="L16" s="1092"/>
      <c r="M16" s="1093"/>
    </row>
    <row r="17" spans="1:13" ht="22.5" customHeight="1" x14ac:dyDescent="0.2">
      <c r="A17" s="605">
        <v>7</v>
      </c>
      <c r="B17" s="314" t="s">
        <v>899</v>
      </c>
      <c r="C17" s="1091"/>
      <c r="D17" s="1092"/>
      <c r="E17" s="1092"/>
      <c r="F17" s="1092"/>
      <c r="G17" s="1092"/>
      <c r="H17" s="1092"/>
      <c r="I17" s="1092"/>
      <c r="J17" s="1092"/>
      <c r="K17" s="1092"/>
      <c r="L17" s="1092"/>
      <c r="M17" s="1093"/>
    </row>
    <row r="18" spans="1:13" ht="22.5" customHeight="1" x14ac:dyDescent="0.2">
      <c r="A18" s="605">
        <v>8</v>
      </c>
      <c r="B18" s="314" t="s">
        <v>900</v>
      </c>
      <c r="C18" s="1091"/>
      <c r="D18" s="1092"/>
      <c r="E18" s="1092"/>
      <c r="F18" s="1092"/>
      <c r="G18" s="1092"/>
      <c r="H18" s="1092"/>
      <c r="I18" s="1092"/>
      <c r="J18" s="1092"/>
      <c r="K18" s="1092"/>
      <c r="L18" s="1092"/>
      <c r="M18" s="1093"/>
    </row>
    <row r="19" spans="1:13" ht="22.5" customHeight="1" x14ac:dyDescent="0.2">
      <c r="A19" s="605">
        <v>9</v>
      </c>
      <c r="B19" s="314" t="s">
        <v>901</v>
      </c>
      <c r="C19" s="1091"/>
      <c r="D19" s="1092"/>
      <c r="E19" s="1092"/>
      <c r="F19" s="1092"/>
      <c r="G19" s="1092"/>
      <c r="H19" s="1092"/>
      <c r="I19" s="1092"/>
      <c r="J19" s="1092"/>
      <c r="K19" s="1092"/>
      <c r="L19" s="1092"/>
      <c r="M19" s="1093"/>
    </row>
    <row r="20" spans="1:13" ht="22.5" customHeight="1" x14ac:dyDescent="0.2">
      <c r="A20" s="605">
        <v>10</v>
      </c>
      <c r="B20" s="314" t="s">
        <v>902</v>
      </c>
      <c r="C20" s="1091"/>
      <c r="D20" s="1092"/>
      <c r="E20" s="1092"/>
      <c r="F20" s="1092"/>
      <c r="G20" s="1092"/>
      <c r="H20" s="1092"/>
      <c r="I20" s="1092"/>
      <c r="J20" s="1092"/>
      <c r="K20" s="1092"/>
      <c r="L20" s="1092"/>
      <c r="M20" s="1093"/>
    </row>
    <row r="21" spans="1:13" ht="22.5" customHeight="1" x14ac:dyDescent="0.2">
      <c r="A21" s="663">
        <v>11</v>
      </c>
      <c r="B21" s="45" t="s">
        <v>938</v>
      </c>
      <c r="C21" s="1091"/>
      <c r="D21" s="1092"/>
      <c r="E21" s="1092"/>
      <c r="F21" s="1092"/>
      <c r="G21" s="1092"/>
      <c r="H21" s="1092"/>
      <c r="I21" s="1092"/>
      <c r="J21" s="1092"/>
      <c r="K21" s="1092"/>
      <c r="L21" s="1092"/>
      <c r="M21" s="1093"/>
    </row>
    <row r="22" spans="1:13" ht="22.5" customHeight="1" x14ac:dyDescent="0.2">
      <c r="A22" s="663">
        <v>12</v>
      </c>
      <c r="B22" s="45" t="s">
        <v>939</v>
      </c>
      <c r="C22" s="1091"/>
      <c r="D22" s="1092"/>
      <c r="E22" s="1092"/>
      <c r="F22" s="1092"/>
      <c r="G22" s="1092"/>
      <c r="H22" s="1092"/>
      <c r="I22" s="1092"/>
      <c r="J22" s="1092"/>
      <c r="K22" s="1092"/>
      <c r="L22" s="1092"/>
      <c r="M22" s="1093"/>
    </row>
    <row r="23" spans="1:13" ht="22.5" customHeight="1" x14ac:dyDescent="0.2">
      <c r="A23" s="663">
        <v>13</v>
      </c>
      <c r="B23" s="45" t="s">
        <v>940</v>
      </c>
      <c r="C23" s="1091"/>
      <c r="D23" s="1092"/>
      <c r="E23" s="1092"/>
      <c r="F23" s="1092"/>
      <c r="G23" s="1092"/>
      <c r="H23" s="1092"/>
      <c r="I23" s="1092"/>
      <c r="J23" s="1092"/>
      <c r="K23" s="1092"/>
      <c r="L23" s="1092"/>
      <c r="M23" s="1093"/>
    </row>
    <row r="24" spans="1:13" ht="22.5" customHeight="1" x14ac:dyDescent="0.2">
      <c r="A24" s="663">
        <v>14</v>
      </c>
      <c r="B24" s="45" t="s">
        <v>941</v>
      </c>
      <c r="C24" s="1091"/>
      <c r="D24" s="1092"/>
      <c r="E24" s="1092"/>
      <c r="F24" s="1092"/>
      <c r="G24" s="1092"/>
      <c r="H24" s="1092"/>
      <c r="I24" s="1092"/>
      <c r="J24" s="1092"/>
      <c r="K24" s="1092"/>
      <c r="L24" s="1092"/>
      <c r="M24" s="1093"/>
    </row>
    <row r="25" spans="1:13" ht="22.5" customHeight="1" x14ac:dyDescent="0.2">
      <c r="A25" s="663">
        <v>15</v>
      </c>
      <c r="B25" s="45" t="s">
        <v>942</v>
      </c>
      <c r="C25" s="1091"/>
      <c r="D25" s="1092"/>
      <c r="E25" s="1092"/>
      <c r="F25" s="1092"/>
      <c r="G25" s="1092"/>
      <c r="H25" s="1092"/>
      <c r="I25" s="1092"/>
      <c r="J25" s="1092"/>
      <c r="K25" s="1092"/>
      <c r="L25" s="1092"/>
      <c r="M25" s="1093"/>
    </row>
    <row r="26" spans="1:13" ht="22.5" customHeight="1" x14ac:dyDescent="0.2">
      <c r="A26" s="663">
        <v>16</v>
      </c>
      <c r="B26" s="45" t="s">
        <v>943</v>
      </c>
      <c r="C26" s="1091"/>
      <c r="D26" s="1092"/>
      <c r="E26" s="1092"/>
      <c r="F26" s="1092"/>
      <c r="G26" s="1092"/>
      <c r="H26" s="1092"/>
      <c r="I26" s="1092"/>
      <c r="J26" s="1092"/>
      <c r="K26" s="1092"/>
      <c r="L26" s="1092"/>
      <c r="M26" s="1093"/>
    </row>
    <row r="27" spans="1:13" ht="22.5" customHeight="1" x14ac:dyDescent="0.2">
      <c r="A27" s="663">
        <v>17</v>
      </c>
      <c r="B27" s="45" t="s">
        <v>944</v>
      </c>
      <c r="C27" s="1091"/>
      <c r="D27" s="1092"/>
      <c r="E27" s="1092"/>
      <c r="F27" s="1092"/>
      <c r="G27" s="1092"/>
      <c r="H27" s="1092"/>
      <c r="I27" s="1092"/>
      <c r="J27" s="1092"/>
      <c r="K27" s="1092"/>
      <c r="L27" s="1092"/>
      <c r="M27" s="1093"/>
    </row>
    <row r="28" spans="1:13" ht="22.5" customHeight="1" x14ac:dyDescent="0.2">
      <c r="A28" s="663">
        <v>18</v>
      </c>
      <c r="B28" s="45" t="s">
        <v>945</v>
      </c>
      <c r="C28" s="1091"/>
      <c r="D28" s="1092"/>
      <c r="E28" s="1092"/>
      <c r="F28" s="1092"/>
      <c r="G28" s="1092"/>
      <c r="H28" s="1092"/>
      <c r="I28" s="1092"/>
      <c r="J28" s="1092"/>
      <c r="K28" s="1092"/>
      <c r="L28" s="1092"/>
      <c r="M28" s="1093"/>
    </row>
    <row r="29" spans="1:13" ht="22.5" customHeight="1" x14ac:dyDescent="0.2">
      <c r="A29" s="663">
        <v>19</v>
      </c>
      <c r="B29" s="45" t="s">
        <v>946</v>
      </c>
      <c r="C29" s="1091"/>
      <c r="D29" s="1092"/>
      <c r="E29" s="1092"/>
      <c r="F29" s="1092"/>
      <c r="G29" s="1092"/>
      <c r="H29" s="1092"/>
      <c r="I29" s="1092"/>
      <c r="J29" s="1092"/>
      <c r="K29" s="1092"/>
      <c r="L29" s="1092"/>
      <c r="M29" s="1093"/>
    </row>
    <row r="30" spans="1:13" ht="22.5" customHeight="1" x14ac:dyDescent="0.2">
      <c r="A30" s="663">
        <v>20</v>
      </c>
      <c r="B30" s="45" t="s">
        <v>947</v>
      </c>
      <c r="C30" s="1091"/>
      <c r="D30" s="1092"/>
      <c r="E30" s="1092"/>
      <c r="F30" s="1092"/>
      <c r="G30" s="1092"/>
      <c r="H30" s="1092"/>
      <c r="I30" s="1092"/>
      <c r="J30" s="1092"/>
      <c r="K30" s="1092"/>
      <c r="L30" s="1092"/>
      <c r="M30" s="1093"/>
    </row>
    <row r="31" spans="1:13" ht="22.5" customHeight="1" x14ac:dyDescent="0.2">
      <c r="A31" s="663">
        <v>21</v>
      </c>
      <c r="B31" s="45" t="s">
        <v>948</v>
      </c>
      <c r="C31" s="1091"/>
      <c r="D31" s="1092"/>
      <c r="E31" s="1092"/>
      <c r="F31" s="1092"/>
      <c r="G31" s="1092"/>
      <c r="H31" s="1092"/>
      <c r="I31" s="1092"/>
      <c r="J31" s="1092"/>
      <c r="K31" s="1092"/>
      <c r="L31" s="1092"/>
      <c r="M31" s="1093"/>
    </row>
    <row r="32" spans="1:13" ht="22.5" customHeight="1" x14ac:dyDescent="0.2">
      <c r="A32" s="663">
        <v>22</v>
      </c>
      <c r="B32" s="45" t="s">
        <v>949</v>
      </c>
      <c r="C32" s="1091"/>
      <c r="D32" s="1092"/>
      <c r="E32" s="1092"/>
      <c r="F32" s="1092"/>
      <c r="G32" s="1092"/>
      <c r="H32" s="1092"/>
      <c r="I32" s="1092"/>
      <c r="J32" s="1092"/>
      <c r="K32" s="1092"/>
      <c r="L32" s="1092"/>
      <c r="M32" s="1093"/>
    </row>
    <row r="33" spans="1:13" ht="22.5" customHeight="1" x14ac:dyDescent="0.25">
      <c r="A33" s="25"/>
      <c r="B33" s="606" t="s">
        <v>950</v>
      </c>
      <c r="C33" s="1094"/>
      <c r="D33" s="1095"/>
      <c r="E33" s="1095"/>
      <c r="F33" s="1095"/>
      <c r="G33" s="1095"/>
      <c r="H33" s="1095"/>
      <c r="I33" s="1095"/>
      <c r="J33" s="1095"/>
      <c r="K33" s="1095"/>
      <c r="L33" s="1095"/>
      <c r="M33" s="1096"/>
    </row>
    <row r="34" spans="1:13" ht="22.5" customHeight="1" x14ac:dyDescent="0.2">
      <c r="A34" s="26"/>
      <c r="B34" s="20"/>
      <c r="C34" s="20"/>
      <c r="D34" s="20"/>
      <c r="E34" s="20"/>
      <c r="F34" s="20"/>
      <c r="G34" s="20"/>
      <c r="H34" s="20"/>
      <c r="I34" s="20"/>
      <c r="J34" s="20"/>
      <c r="K34" s="20"/>
      <c r="L34" s="20"/>
      <c r="M34" s="20"/>
    </row>
    <row r="35" spans="1:13" ht="22.5" customHeight="1" x14ac:dyDescent="0.2">
      <c r="A35" s="26"/>
      <c r="B35" s="20"/>
      <c r="C35" s="20"/>
      <c r="D35" s="20"/>
      <c r="E35" s="20"/>
      <c r="F35" s="20"/>
      <c r="G35" s="20"/>
      <c r="H35" s="20"/>
      <c r="I35" s="20"/>
      <c r="J35" s="20"/>
      <c r="K35" s="20"/>
      <c r="L35" s="20"/>
      <c r="M35" s="20"/>
    </row>
    <row r="36" spans="1:13" ht="22.5" customHeight="1" x14ac:dyDescent="0.2">
      <c r="A36" s="26"/>
      <c r="B36" s="20"/>
      <c r="C36" s="20"/>
      <c r="D36" s="20"/>
      <c r="E36" s="20"/>
      <c r="F36" s="20"/>
      <c r="G36" s="20"/>
      <c r="H36" s="20"/>
      <c r="I36" s="20"/>
      <c r="J36" s="20"/>
      <c r="K36" s="20"/>
      <c r="L36" s="20"/>
      <c r="M36" s="20"/>
    </row>
    <row r="37" spans="1:13" ht="16.5" customHeight="1" x14ac:dyDescent="0.2">
      <c r="B37" s="211"/>
      <c r="C37" s="1098"/>
      <c r="D37" s="1098"/>
      <c r="E37" s="1098"/>
      <c r="F37" s="1098"/>
    </row>
    <row r="39" spans="1:13" x14ac:dyDescent="0.2">
      <c r="A39" s="181"/>
      <c r="B39" s="181"/>
      <c r="C39" s="181"/>
      <c r="D39" s="181"/>
      <c r="G39" s="851" t="s">
        <v>12</v>
      </c>
      <c r="H39" s="851"/>
      <c r="I39" s="182"/>
      <c r="J39" s="182"/>
      <c r="K39" s="182"/>
      <c r="L39" s="182"/>
    </row>
    <row r="40" spans="1:13" ht="15" customHeight="1" x14ac:dyDescent="0.2">
      <c r="A40" s="181"/>
      <c r="B40" s="181"/>
      <c r="C40" s="181"/>
      <c r="D40" s="181"/>
      <c r="G40" s="851" t="s">
        <v>13</v>
      </c>
      <c r="H40" s="851"/>
      <c r="I40" s="851"/>
      <c r="J40" s="851"/>
      <c r="K40" s="851"/>
      <c r="L40" s="851"/>
      <c r="M40" s="851"/>
    </row>
    <row r="41" spans="1:13" ht="15" customHeight="1" x14ac:dyDescent="0.2">
      <c r="A41" s="181"/>
      <c r="B41" s="181"/>
      <c r="C41" s="181"/>
      <c r="D41" s="181"/>
      <c r="G41" s="851" t="s">
        <v>89</v>
      </c>
      <c r="H41" s="851"/>
      <c r="I41" s="851"/>
      <c r="J41" s="851"/>
      <c r="K41" s="851"/>
      <c r="L41" s="851"/>
      <c r="M41" s="851"/>
    </row>
    <row r="42" spans="1:13" x14ac:dyDescent="0.2">
      <c r="A42" s="181" t="s">
        <v>11</v>
      </c>
      <c r="C42" s="181"/>
      <c r="D42" s="181"/>
      <c r="G42" s="852" t="s">
        <v>86</v>
      </c>
      <c r="H42" s="852"/>
      <c r="I42" s="183"/>
      <c r="J42" s="183"/>
      <c r="K42" s="183"/>
      <c r="L42" s="183"/>
    </row>
  </sheetData>
  <mergeCells count="17">
    <mergeCell ref="G42:H42"/>
    <mergeCell ref="C37:F37"/>
    <mergeCell ref="G39:H39"/>
    <mergeCell ref="H6:L8"/>
    <mergeCell ref="H5:M5"/>
    <mergeCell ref="A5:G5"/>
    <mergeCell ref="G40:M40"/>
    <mergeCell ref="G41:M41"/>
    <mergeCell ref="M6:M9"/>
    <mergeCell ref="A6:A9"/>
    <mergeCell ref="B6:B9"/>
    <mergeCell ref="C6:G8"/>
    <mergeCell ref="C11:M33"/>
    <mergeCell ref="B2:L2"/>
    <mergeCell ref="L1:M1"/>
    <mergeCell ref="C1:I1"/>
    <mergeCell ref="A4:M4"/>
  </mergeCells>
  <printOptions horizontalCentered="1"/>
  <pageMargins left="0.70866141732283472" right="0.70866141732283472" top="0.23622047244094491" bottom="0" header="0.31496062992125984" footer="0.31496062992125984"/>
  <pageSetup paperSize="9" scale="67" orientation="landscape" r:id="rId1"/>
  <colBreaks count="1" manualBreakCount="1">
    <brk id="13"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6"/>
  <sheetViews>
    <sheetView view="pageBreakPreview" topLeftCell="A24" zoomScale="118" zoomScaleSheetLayoutView="118" workbookViewId="0">
      <selection activeCell="C42" sqref="C42"/>
    </sheetView>
  </sheetViews>
  <sheetFormatPr defaultRowHeight="12.75" x14ac:dyDescent="0.2"/>
  <cols>
    <col min="1" max="1" width="42.42578125" customWidth="1"/>
    <col min="2" max="2" width="25.7109375" customWidth="1"/>
    <col min="3" max="3" width="28" customWidth="1"/>
    <col min="4" max="4" width="22.5703125" customWidth="1"/>
    <col min="5" max="5" width="19.42578125" customWidth="1"/>
    <col min="6" max="6" width="17.42578125" customWidth="1"/>
  </cols>
  <sheetData>
    <row r="1" spans="1:12" ht="18" x14ac:dyDescent="0.35">
      <c r="A1" s="853" t="s">
        <v>0</v>
      </c>
      <c r="B1" s="853"/>
      <c r="C1" s="853"/>
      <c r="D1" s="853"/>
      <c r="E1" s="853"/>
      <c r="F1" s="212" t="s">
        <v>538</v>
      </c>
      <c r="G1" s="202"/>
      <c r="H1" s="202"/>
      <c r="I1" s="202"/>
      <c r="J1" s="202"/>
      <c r="K1" s="202"/>
      <c r="L1" s="202"/>
    </row>
    <row r="2" spans="1:12" ht="21" x14ac:dyDescent="0.35">
      <c r="A2" s="854" t="s">
        <v>709</v>
      </c>
      <c r="B2" s="854"/>
      <c r="C2" s="854"/>
      <c r="D2" s="854"/>
      <c r="E2" s="854"/>
      <c r="F2" s="854"/>
      <c r="G2" s="203"/>
      <c r="H2" s="203"/>
      <c r="I2" s="203"/>
      <c r="J2" s="203"/>
      <c r="K2" s="203"/>
      <c r="L2" s="203"/>
    </row>
    <row r="3" spans="1:12" x14ac:dyDescent="0.2">
      <c r="A3" s="144"/>
      <c r="B3" s="144"/>
      <c r="C3" s="144"/>
      <c r="D3" s="144"/>
      <c r="E3" s="144"/>
      <c r="F3" s="144"/>
    </row>
    <row r="4" spans="1:12" ht="18.75" x14ac:dyDescent="0.2">
      <c r="A4" s="1106" t="s">
        <v>537</v>
      </c>
      <c r="B4" s="1106"/>
      <c r="C4" s="1106"/>
      <c r="D4" s="1106"/>
      <c r="E4" s="1106"/>
      <c r="F4" s="1106"/>
      <c r="G4" s="1106"/>
    </row>
    <row r="5" spans="1:12" ht="18.75" x14ac:dyDescent="0.3">
      <c r="A5" s="177" t="s">
        <v>259</v>
      </c>
      <c r="B5" s="213"/>
      <c r="C5" s="213"/>
      <c r="D5" s="213"/>
      <c r="E5" s="213"/>
      <c r="F5" s="213"/>
      <c r="G5" s="213"/>
    </row>
    <row r="6" spans="1:12" ht="31.5" x14ac:dyDescent="0.25">
      <c r="A6" s="214"/>
      <c r="B6" s="215" t="s">
        <v>325</v>
      </c>
      <c r="C6" s="215" t="s">
        <v>326</v>
      </c>
      <c r="D6" s="215" t="s">
        <v>327</v>
      </c>
      <c r="E6" s="216"/>
      <c r="F6" s="216"/>
    </row>
    <row r="7" spans="1:12" ht="30" customHeight="1" x14ac:dyDescent="0.25">
      <c r="A7" s="281" t="s">
        <v>328</v>
      </c>
      <c r="B7" s="217"/>
      <c r="C7" s="403" t="s">
        <v>914</v>
      </c>
      <c r="D7" s="403" t="s">
        <v>915</v>
      </c>
      <c r="E7" s="216"/>
      <c r="F7" s="216"/>
    </row>
    <row r="8" spans="1:12" ht="34.5" customHeight="1" x14ac:dyDescent="0.25">
      <c r="A8" s="217" t="s">
        <v>329</v>
      </c>
      <c r="B8" s="217"/>
      <c r="C8" s="403" t="s">
        <v>916</v>
      </c>
      <c r="D8" s="403" t="s">
        <v>917</v>
      </c>
      <c r="E8" s="216"/>
      <c r="F8" s="216"/>
    </row>
    <row r="9" spans="1:12" ht="13.5" customHeight="1" x14ac:dyDescent="0.25">
      <c r="A9" s="217" t="s">
        <v>330</v>
      </c>
      <c r="B9" s="217"/>
      <c r="C9" s="403"/>
      <c r="D9" s="403"/>
      <c r="E9" s="216"/>
      <c r="F9" s="216"/>
    </row>
    <row r="10" spans="1:12" ht="13.5" customHeight="1" x14ac:dyDescent="0.25">
      <c r="A10" s="218" t="s">
        <v>331</v>
      </c>
      <c r="B10" s="217"/>
      <c r="C10" s="403"/>
      <c r="D10" s="403"/>
      <c r="E10" s="216"/>
      <c r="F10" s="216"/>
    </row>
    <row r="11" spans="1:12" ht="13.5" customHeight="1" x14ac:dyDescent="0.25">
      <c r="A11" s="218" t="s">
        <v>332</v>
      </c>
      <c r="B11" s="217"/>
      <c r="C11" s="404">
        <v>2598189</v>
      </c>
      <c r="D11" s="689"/>
      <c r="E11" s="216"/>
      <c r="F11" s="216"/>
    </row>
    <row r="12" spans="1:12" ht="13.5" customHeight="1" x14ac:dyDescent="0.25">
      <c r="A12" s="218" t="s">
        <v>333</v>
      </c>
      <c r="B12" s="217"/>
      <c r="C12" s="403"/>
      <c r="D12" s="689"/>
      <c r="E12" s="216"/>
      <c r="F12" s="216"/>
    </row>
    <row r="13" spans="1:12" ht="13.5" customHeight="1" x14ac:dyDescent="0.25">
      <c r="A13" s="218" t="s">
        <v>334</v>
      </c>
      <c r="B13" s="217"/>
      <c r="C13" s="406" t="s">
        <v>918</v>
      </c>
      <c r="D13" s="689"/>
      <c r="E13" s="216"/>
      <c r="F13" s="216"/>
    </row>
    <row r="14" spans="1:12" ht="13.5" customHeight="1" x14ac:dyDescent="0.25">
      <c r="A14" s="218" t="s">
        <v>335</v>
      </c>
      <c r="B14" s="217"/>
      <c r="C14" s="217"/>
      <c r="D14" s="217"/>
      <c r="E14" s="216"/>
      <c r="F14" s="216"/>
    </row>
    <row r="15" spans="1:12" ht="13.5" customHeight="1" x14ac:dyDescent="0.25">
      <c r="A15" s="218" t="s">
        <v>336</v>
      </c>
      <c r="B15" s="217"/>
      <c r="C15" s="217"/>
      <c r="D15" s="217"/>
      <c r="E15" s="216"/>
      <c r="F15" s="216"/>
    </row>
    <row r="16" spans="1:12" ht="13.5" customHeight="1" x14ac:dyDescent="0.25">
      <c r="A16" s="218" t="s">
        <v>337</v>
      </c>
      <c r="B16" s="217"/>
      <c r="C16" s="217"/>
      <c r="D16" s="217"/>
      <c r="E16" s="216"/>
      <c r="F16" s="216"/>
    </row>
    <row r="17" spans="1:7" ht="13.5" customHeight="1" x14ac:dyDescent="0.25">
      <c r="A17" s="218" t="s">
        <v>338</v>
      </c>
      <c r="B17" s="217"/>
      <c r="C17" s="217"/>
      <c r="D17" s="217"/>
      <c r="E17" s="216"/>
      <c r="F17" s="216"/>
    </row>
    <row r="18" spans="1:7" ht="13.5" customHeight="1" x14ac:dyDescent="0.25">
      <c r="A18" s="219"/>
      <c r="B18" s="220"/>
      <c r="C18" s="220"/>
      <c r="D18" s="220"/>
      <c r="E18" s="216"/>
      <c r="F18" s="216"/>
    </row>
    <row r="19" spans="1:7" ht="13.5" customHeight="1" x14ac:dyDescent="0.2">
      <c r="A19" s="1107" t="s">
        <v>339</v>
      </c>
      <c r="B19" s="1107"/>
      <c r="C19" s="1107"/>
      <c r="D19" s="1107"/>
      <c r="E19" s="1107"/>
      <c r="F19" s="1107"/>
      <c r="G19" s="1107"/>
    </row>
    <row r="20" spans="1:7" ht="15" x14ac:dyDescent="0.25">
      <c r="A20" s="216"/>
      <c r="B20" s="216"/>
      <c r="C20" s="216"/>
      <c r="D20" s="216"/>
      <c r="E20" s="907" t="s">
        <v>788</v>
      </c>
      <c r="F20" s="907"/>
      <c r="G20" s="101"/>
    </row>
    <row r="21" spans="1:7" ht="46.15" customHeight="1" x14ac:dyDescent="0.2">
      <c r="A21" s="206" t="s">
        <v>428</v>
      </c>
      <c r="B21" s="206" t="s">
        <v>3</v>
      </c>
      <c r="C21" s="221" t="s">
        <v>340</v>
      </c>
      <c r="D21" s="222" t="s">
        <v>341</v>
      </c>
      <c r="E21" s="258" t="s">
        <v>342</v>
      </c>
      <c r="F21" s="258" t="s">
        <v>343</v>
      </c>
      <c r="G21" s="12"/>
    </row>
    <row r="22" spans="1:7" ht="14.45" customHeight="1" x14ac:dyDescent="0.2">
      <c r="A22" s="217" t="s">
        <v>344</v>
      </c>
      <c r="B22" s="1108" t="s">
        <v>903</v>
      </c>
      <c r="C22" s="1109"/>
      <c r="D22" s="1109"/>
      <c r="E22" s="1109"/>
      <c r="F22" s="1110"/>
    </row>
    <row r="23" spans="1:7" ht="14.45" customHeight="1" x14ac:dyDescent="0.2">
      <c r="A23" s="217" t="s">
        <v>345</v>
      </c>
      <c r="B23" s="1111"/>
      <c r="C23" s="1112"/>
      <c r="D23" s="1112"/>
      <c r="E23" s="1112"/>
      <c r="F23" s="1113"/>
    </row>
    <row r="24" spans="1:7" ht="14.45" customHeight="1" x14ac:dyDescent="0.2">
      <c r="A24" s="217" t="s">
        <v>346</v>
      </c>
      <c r="B24" s="1111"/>
      <c r="C24" s="1112"/>
      <c r="D24" s="1112"/>
      <c r="E24" s="1112"/>
      <c r="F24" s="1113"/>
    </row>
    <row r="25" spans="1:7" ht="14.45" customHeight="1" x14ac:dyDescent="0.2">
      <c r="A25" s="217" t="s">
        <v>347</v>
      </c>
      <c r="B25" s="1111"/>
      <c r="C25" s="1112"/>
      <c r="D25" s="1112"/>
      <c r="E25" s="1112"/>
      <c r="F25" s="1113"/>
    </row>
    <row r="26" spans="1:7" ht="32.25" customHeight="1" x14ac:dyDescent="0.2">
      <c r="A26" s="217" t="s">
        <v>348</v>
      </c>
      <c r="B26" s="1111"/>
      <c r="C26" s="1112"/>
      <c r="D26" s="1112"/>
      <c r="E26" s="1112"/>
      <c r="F26" s="1113"/>
    </row>
    <row r="27" spans="1:7" ht="14.45" customHeight="1" x14ac:dyDescent="0.2">
      <c r="A27" s="217" t="s">
        <v>349</v>
      </c>
      <c r="B27" s="1111"/>
      <c r="C27" s="1112"/>
      <c r="D27" s="1112"/>
      <c r="E27" s="1112"/>
      <c r="F27" s="1113"/>
    </row>
    <row r="28" spans="1:7" ht="14.45" customHeight="1" x14ac:dyDescent="0.2">
      <c r="A28" s="217" t="s">
        <v>350</v>
      </c>
      <c r="B28" s="1111"/>
      <c r="C28" s="1112"/>
      <c r="D28" s="1112"/>
      <c r="E28" s="1112"/>
      <c r="F28" s="1113"/>
    </row>
    <row r="29" spans="1:7" ht="14.45" customHeight="1" x14ac:dyDescent="0.2">
      <c r="A29" s="217" t="s">
        <v>351</v>
      </c>
      <c r="B29" s="1111"/>
      <c r="C29" s="1112"/>
      <c r="D29" s="1112"/>
      <c r="E29" s="1112"/>
      <c r="F29" s="1113"/>
    </row>
    <row r="30" spans="1:7" ht="14.45" customHeight="1" x14ac:dyDescent="0.2">
      <c r="A30" s="217" t="s">
        <v>352</v>
      </c>
      <c r="B30" s="1111"/>
      <c r="C30" s="1112"/>
      <c r="D30" s="1112"/>
      <c r="E30" s="1112"/>
      <c r="F30" s="1113"/>
    </row>
    <row r="31" spans="1:7" ht="14.45" customHeight="1" x14ac:dyDescent="0.2">
      <c r="A31" s="217" t="s">
        <v>353</v>
      </c>
      <c r="B31" s="1111"/>
      <c r="C31" s="1112"/>
      <c r="D31" s="1112"/>
      <c r="E31" s="1112"/>
      <c r="F31" s="1113"/>
    </row>
    <row r="32" spans="1:7" ht="14.45" customHeight="1" x14ac:dyDescent="0.2">
      <c r="A32" s="217" t="s">
        <v>354</v>
      </c>
      <c r="B32" s="1111"/>
      <c r="C32" s="1112"/>
      <c r="D32" s="1112"/>
      <c r="E32" s="1112"/>
      <c r="F32" s="1113"/>
    </row>
    <row r="33" spans="1:7" ht="14.45" customHeight="1" x14ac:dyDescent="0.2">
      <c r="A33" s="217" t="s">
        <v>355</v>
      </c>
      <c r="B33" s="1111"/>
      <c r="C33" s="1112"/>
      <c r="D33" s="1112"/>
      <c r="E33" s="1112"/>
      <c r="F33" s="1113"/>
    </row>
    <row r="34" spans="1:7" ht="14.45" customHeight="1" x14ac:dyDescent="0.2">
      <c r="A34" s="217" t="s">
        <v>356</v>
      </c>
      <c r="B34" s="1111"/>
      <c r="C34" s="1112"/>
      <c r="D34" s="1112"/>
      <c r="E34" s="1112"/>
      <c r="F34" s="1113"/>
    </row>
    <row r="35" spans="1:7" ht="14.45" customHeight="1" x14ac:dyDescent="0.2">
      <c r="A35" s="217" t="s">
        <v>357</v>
      </c>
      <c r="B35" s="1111"/>
      <c r="C35" s="1112"/>
      <c r="D35" s="1112"/>
      <c r="E35" s="1112"/>
      <c r="F35" s="1113"/>
    </row>
    <row r="36" spans="1:7" ht="14.45" customHeight="1" x14ac:dyDescent="0.2">
      <c r="A36" s="217" t="s">
        <v>358</v>
      </c>
      <c r="B36" s="1111"/>
      <c r="C36" s="1112"/>
      <c r="D36" s="1112"/>
      <c r="E36" s="1112"/>
      <c r="F36" s="1113"/>
    </row>
    <row r="37" spans="1:7" ht="14.45" customHeight="1" x14ac:dyDescent="0.2">
      <c r="A37" s="217" t="s">
        <v>359</v>
      </c>
      <c r="B37" s="1111"/>
      <c r="C37" s="1112"/>
      <c r="D37" s="1112"/>
      <c r="E37" s="1112"/>
      <c r="F37" s="1113"/>
    </row>
    <row r="38" spans="1:7" ht="14.45" customHeight="1" x14ac:dyDescent="0.2">
      <c r="A38" s="217" t="s">
        <v>49</v>
      </c>
      <c r="B38" s="1111"/>
      <c r="C38" s="1112"/>
      <c r="D38" s="1112"/>
      <c r="E38" s="1112"/>
      <c r="F38" s="1113"/>
    </row>
    <row r="39" spans="1:7" ht="14.45" customHeight="1" x14ac:dyDescent="0.2">
      <c r="A39" s="223" t="s">
        <v>18</v>
      </c>
      <c r="B39" s="1114"/>
      <c r="C39" s="1115"/>
      <c r="D39" s="1115"/>
      <c r="E39" s="1115"/>
      <c r="F39" s="1116"/>
    </row>
    <row r="43" spans="1:7" ht="15" customHeight="1" x14ac:dyDescent="0.2">
      <c r="A43" s="181"/>
      <c r="B43" s="181"/>
      <c r="C43" s="181"/>
      <c r="D43" s="851" t="s">
        <v>12</v>
      </c>
      <c r="E43" s="851"/>
      <c r="F43" s="195"/>
      <c r="G43" s="182"/>
    </row>
    <row r="44" spans="1:7" ht="15" customHeight="1" x14ac:dyDescent="0.2">
      <c r="A44" s="181"/>
      <c r="B44" s="181"/>
      <c r="C44" s="181"/>
      <c r="D44" s="851" t="s">
        <v>13</v>
      </c>
      <c r="E44" s="851"/>
      <c r="F44" s="182"/>
      <c r="G44" s="182"/>
    </row>
    <row r="45" spans="1:7" ht="15" customHeight="1" x14ac:dyDescent="0.2">
      <c r="A45" s="181"/>
      <c r="B45" s="181"/>
      <c r="C45" s="181"/>
      <c r="D45" s="851" t="s">
        <v>89</v>
      </c>
      <c r="E45" s="851"/>
      <c r="F45" s="182"/>
      <c r="G45" s="182"/>
    </row>
    <row r="46" spans="1:7" x14ac:dyDescent="0.2">
      <c r="A46" s="181" t="s">
        <v>11</v>
      </c>
      <c r="C46" s="181"/>
      <c r="D46" s="183" t="s">
        <v>86</v>
      </c>
      <c r="E46" s="183"/>
      <c r="F46" s="183"/>
      <c r="G46" s="186"/>
    </row>
  </sheetData>
  <mergeCells count="9">
    <mergeCell ref="D44:E44"/>
    <mergeCell ref="D45:E45"/>
    <mergeCell ref="A1:E1"/>
    <mergeCell ref="A2:F2"/>
    <mergeCell ref="A4:G4"/>
    <mergeCell ref="A19:G19"/>
    <mergeCell ref="D43:E43"/>
    <mergeCell ref="E20:F20"/>
    <mergeCell ref="B22:F39"/>
  </mergeCells>
  <hyperlinks>
    <hyperlink ref="C13" r:id="rId1"/>
  </hyperlinks>
  <printOptions horizontalCentered="1"/>
  <pageMargins left="0.70866141732283472" right="0.70866141732283472" top="0.23622047244094491" bottom="0" header="0.31496062992125984" footer="0.31496062992125984"/>
  <pageSetup paperSize="9" scale="76"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H13"/>
  <sheetViews>
    <sheetView view="pageBreakPreview" zoomScale="106" zoomScaleSheetLayoutView="106" workbookViewId="0">
      <selection activeCell="E18" sqref="E18"/>
    </sheetView>
  </sheetViews>
  <sheetFormatPr defaultRowHeight="12.75" x14ac:dyDescent="0.2"/>
  <cols>
    <col min="7" max="7" width="8.85546875" customWidth="1"/>
  </cols>
  <sheetData>
    <row r="2" spans="2:8" x14ac:dyDescent="0.2">
      <c r="B2" s="14"/>
    </row>
    <row r="4" spans="2:8" ht="12.75" customHeight="1" x14ac:dyDescent="0.2">
      <c r="B4" s="1117" t="s">
        <v>714</v>
      </c>
      <c r="C4" s="1117"/>
      <c r="D4" s="1117"/>
      <c r="E4" s="1117"/>
      <c r="F4" s="1117"/>
      <c r="G4" s="1117"/>
      <c r="H4" s="1117"/>
    </row>
    <row r="5" spans="2:8" ht="12.75" customHeight="1" x14ac:dyDescent="0.2">
      <c r="B5" s="1117"/>
      <c r="C5" s="1117"/>
      <c r="D5" s="1117"/>
      <c r="E5" s="1117"/>
      <c r="F5" s="1117"/>
      <c r="G5" s="1117"/>
      <c r="H5" s="1117"/>
    </row>
    <row r="6" spans="2:8" ht="12.75" customHeight="1" x14ac:dyDescent="0.2">
      <c r="B6" s="1117"/>
      <c r="C6" s="1117"/>
      <c r="D6" s="1117"/>
      <c r="E6" s="1117"/>
      <c r="F6" s="1117"/>
      <c r="G6" s="1117"/>
      <c r="H6" s="1117"/>
    </row>
    <row r="7" spans="2:8" ht="12.75" customHeight="1" x14ac:dyDescent="0.2">
      <c r="B7" s="1117"/>
      <c r="C7" s="1117"/>
      <c r="D7" s="1117"/>
      <c r="E7" s="1117"/>
      <c r="F7" s="1117"/>
      <c r="G7" s="1117"/>
      <c r="H7" s="1117"/>
    </row>
    <row r="8" spans="2:8" ht="12.75" customHeight="1" x14ac:dyDescent="0.2">
      <c r="B8" s="1117"/>
      <c r="C8" s="1117"/>
      <c r="D8" s="1117"/>
      <c r="E8" s="1117"/>
      <c r="F8" s="1117"/>
      <c r="G8" s="1117"/>
      <c r="H8" s="1117"/>
    </row>
    <row r="9" spans="2:8" ht="12.75" customHeight="1" x14ac:dyDescent="0.2">
      <c r="B9" s="1117"/>
      <c r="C9" s="1117"/>
      <c r="D9" s="1117"/>
      <c r="E9" s="1117"/>
      <c r="F9" s="1117"/>
      <c r="G9" s="1117"/>
      <c r="H9" s="1117"/>
    </row>
    <row r="10" spans="2:8" ht="12.75" customHeight="1" x14ac:dyDescent="0.2">
      <c r="B10" s="1117"/>
      <c r="C10" s="1117"/>
      <c r="D10" s="1117"/>
      <c r="E10" s="1117"/>
      <c r="F10" s="1117"/>
      <c r="G10" s="1117"/>
      <c r="H10" s="1117"/>
    </row>
    <row r="11" spans="2:8" ht="12.75" customHeight="1" x14ac:dyDescent="0.2">
      <c r="B11" s="1117"/>
      <c r="C11" s="1117"/>
      <c r="D11" s="1117"/>
      <c r="E11" s="1117"/>
      <c r="F11" s="1117"/>
      <c r="G11" s="1117"/>
      <c r="H11" s="1117"/>
    </row>
    <row r="12" spans="2:8" ht="12.75" customHeight="1" x14ac:dyDescent="0.2">
      <c r="B12" s="1117"/>
      <c r="C12" s="1117"/>
      <c r="D12" s="1117"/>
      <c r="E12" s="1117"/>
      <c r="F12" s="1117"/>
      <c r="G12" s="1117"/>
      <c r="H12" s="1117"/>
    </row>
    <row r="13" spans="2:8" ht="12.75" customHeight="1" x14ac:dyDescent="0.2">
      <c r="B13" s="1117"/>
      <c r="C13" s="1117"/>
      <c r="D13" s="1117"/>
      <c r="E13" s="1117"/>
      <c r="F13" s="1117"/>
      <c r="G13" s="1117"/>
      <c r="H13" s="1117"/>
    </row>
  </sheetData>
  <mergeCells count="1">
    <mergeCell ref="B4:H13"/>
  </mergeCells>
  <printOptions horizontalCentered="1"/>
  <pageMargins left="0.70866141732283472" right="0.70866141732283472" top="0.23622047244094491" bottom="0" header="0.31496062992125984" footer="0.31496062992125984"/>
  <pageSetup paperSize="9" orientation="landscape" verticalDpi="4294967295"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view="pageBreakPreview" topLeftCell="A10" zoomScaleNormal="90" zoomScaleSheetLayoutView="100" workbookViewId="0">
      <selection activeCell="I11" sqref="I11:I22"/>
    </sheetView>
  </sheetViews>
  <sheetFormatPr defaultColWidth="9.140625" defaultRowHeight="14.25" x14ac:dyDescent="0.2"/>
  <cols>
    <col min="1" max="1" width="4.7109375" style="43" customWidth="1"/>
    <col min="2" max="2" width="16.85546875" style="43" customWidth="1"/>
    <col min="3" max="3" width="11.7109375" style="43" customWidth="1"/>
    <col min="4" max="4" width="12" style="43" customWidth="1"/>
    <col min="5" max="5" width="12.140625" style="43" customWidth="1"/>
    <col min="6" max="6" width="17.42578125" style="43" customWidth="1"/>
    <col min="7" max="7" width="12.42578125" style="43" customWidth="1"/>
    <col min="8" max="8" width="16" style="43" customWidth="1"/>
    <col min="9" max="9" width="12.7109375" style="43" customWidth="1"/>
    <col min="10" max="10" width="15" style="43" customWidth="1"/>
    <col min="11" max="11" width="16" style="43" customWidth="1"/>
    <col min="12" max="12" width="15.7109375" style="43" customWidth="1"/>
    <col min="13" max="16384" width="9.140625" style="43"/>
  </cols>
  <sheetData>
    <row r="1" spans="1:20" ht="15" customHeight="1" x14ac:dyDescent="0.25">
      <c r="C1" s="745"/>
      <c r="D1" s="745"/>
      <c r="E1" s="745"/>
      <c r="F1" s="745"/>
      <c r="G1" s="745"/>
      <c r="H1" s="745"/>
      <c r="I1" s="147"/>
      <c r="J1" s="944" t="s">
        <v>539</v>
      </c>
      <c r="K1" s="944"/>
    </row>
    <row r="2" spans="1:20" s="49" customFormat="1" ht="19.5" customHeight="1" x14ac:dyDescent="0.2">
      <c r="A2" s="1123" t="s">
        <v>0</v>
      </c>
      <c r="B2" s="1123"/>
      <c r="C2" s="1123"/>
      <c r="D2" s="1123"/>
      <c r="E2" s="1123"/>
      <c r="F2" s="1123"/>
      <c r="G2" s="1123"/>
      <c r="H2" s="1123"/>
      <c r="I2" s="1123"/>
      <c r="J2" s="1123"/>
      <c r="K2" s="1123"/>
    </row>
    <row r="3" spans="1:20" s="49" customFormat="1" ht="19.5" customHeight="1" x14ac:dyDescent="0.2">
      <c r="A3" s="1122" t="s">
        <v>709</v>
      </c>
      <c r="B3" s="1122"/>
      <c r="C3" s="1122"/>
      <c r="D3" s="1122"/>
      <c r="E3" s="1122"/>
      <c r="F3" s="1122"/>
      <c r="G3" s="1122"/>
      <c r="H3" s="1122"/>
      <c r="I3" s="1122"/>
      <c r="J3" s="1122"/>
      <c r="K3" s="1122"/>
    </row>
    <row r="4" spans="1:20" s="49" customFormat="1" ht="14.25" customHeight="1" x14ac:dyDescent="0.2">
      <c r="A4" s="57"/>
      <c r="B4" s="57"/>
      <c r="C4" s="57"/>
      <c r="D4" s="57"/>
      <c r="E4" s="57"/>
      <c r="F4" s="57"/>
      <c r="G4" s="57"/>
      <c r="H4" s="57"/>
      <c r="I4" s="57"/>
      <c r="J4" s="57"/>
      <c r="K4" s="57"/>
    </row>
    <row r="5" spans="1:20" s="49" customFormat="1" ht="18" customHeight="1" x14ac:dyDescent="0.2">
      <c r="A5" s="1012" t="s">
        <v>715</v>
      </c>
      <c r="B5" s="1012"/>
      <c r="C5" s="1012"/>
      <c r="D5" s="1012"/>
      <c r="E5" s="1012"/>
      <c r="F5" s="1012"/>
      <c r="G5" s="1012"/>
      <c r="H5" s="1012"/>
      <c r="I5" s="1012"/>
      <c r="J5" s="1012"/>
      <c r="K5" s="1012"/>
    </row>
    <row r="6" spans="1:20" ht="15.75" x14ac:dyDescent="0.25">
      <c r="A6" s="858" t="s">
        <v>165</v>
      </c>
      <c r="B6" s="858"/>
      <c r="C6" s="97"/>
      <c r="D6" s="97"/>
      <c r="E6" s="97"/>
      <c r="F6" s="97"/>
      <c r="G6" s="97"/>
      <c r="H6" s="97"/>
      <c r="I6" s="97"/>
      <c r="J6" s="97"/>
      <c r="K6" s="1124" t="s">
        <v>959</v>
      </c>
      <c r="L6" s="1124"/>
    </row>
    <row r="7" spans="1:20" ht="29.25" customHeight="1" x14ac:dyDescent="0.2">
      <c r="A7" s="765" t="s">
        <v>76</v>
      </c>
      <c r="B7" s="765" t="s">
        <v>77</v>
      </c>
      <c r="C7" s="765" t="s">
        <v>78</v>
      </c>
      <c r="D7" s="765" t="s">
        <v>159</v>
      </c>
      <c r="E7" s="765"/>
      <c r="F7" s="765"/>
      <c r="G7" s="765"/>
      <c r="H7" s="765"/>
      <c r="I7" s="804" t="s">
        <v>243</v>
      </c>
      <c r="J7" s="765" t="s">
        <v>79</v>
      </c>
      <c r="K7" s="765" t="s">
        <v>484</v>
      </c>
      <c r="L7" s="1120" t="s">
        <v>80</v>
      </c>
      <c r="S7" s="48"/>
      <c r="T7" s="48"/>
    </row>
    <row r="8" spans="1:20" ht="33.75" customHeight="1" x14ac:dyDescent="0.2">
      <c r="A8" s="765"/>
      <c r="B8" s="765"/>
      <c r="C8" s="765"/>
      <c r="D8" s="765" t="s">
        <v>81</v>
      </c>
      <c r="E8" s="765" t="s">
        <v>82</v>
      </c>
      <c r="F8" s="765"/>
      <c r="G8" s="765"/>
      <c r="H8" s="44" t="s">
        <v>83</v>
      </c>
      <c r="I8" s="1121"/>
      <c r="J8" s="765"/>
      <c r="K8" s="765"/>
      <c r="L8" s="1120"/>
    </row>
    <row r="9" spans="1:20" ht="30" x14ac:dyDescent="0.2">
      <c r="A9" s="765"/>
      <c r="B9" s="765"/>
      <c r="C9" s="765"/>
      <c r="D9" s="765"/>
      <c r="E9" s="44" t="s">
        <v>84</v>
      </c>
      <c r="F9" s="44" t="s">
        <v>85</v>
      </c>
      <c r="G9" s="44" t="s">
        <v>18</v>
      </c>
      <c r="H9" s="44"/>
      <c r="I9" s="805"/>
      <c r="J9" s="765"/>
      <c r="K9" s="765"/>
      <c r="L9" s="1120"/>
    </row>
    <row r="10" spans="1:20" s="135" customFormat="1" ht="17.100000000000001" customHeight="1" x14ac:dyDescent="0.2">
      <c r="A10" s="134">
        <v>1</v>
      </c>
      <c r="B10" s="134">
        <v>2</v>
      </c>
      <c r="C10" s="134">
        <v>3</v>
      </c>
      <c r="D10" s="134">
        <v>4</v>
      </c>
      <c r="E10" s="134">
        <v>5</v>
      </c>
      <c r="F10" s="134">
        <v>6</v>
      </c>
      <c r="G10" s="134">
        <v>7</v>
      </c>
      <c r="H10" s="134">
        <v>8</v>
      </c>
      <c r="I10" s="134">
        <v>9</v>
      </c>
      <c r="J10" s="134">
        <v>10</v>
      </c>
      <c r="K10" s="134">
        <v>11</v>
      </c>
      <c r="L10" s="134">
        <v>12</v>
      </c>
    </row>
    <row r="11" spans="1:20" ht="19.899999999999999" customHeight="1" x14ac:dyDescent="0.2">
      <c r="A11" s="51">
        <v>1</v>
      </c>
      <c r="B11" s="52" t="s">
        <v>810</v>
      </c>
      <c r="C11" s="46">
        <v>30</v>
      </c>
      <c r="D11" s="465">
        <v>0</v>
      </c>
      <c r="E11" s="465">
        <v>4</v>
      </c>
      <c r="F11" s="465">
        <v>5</v>
      </c>
      <c r="G11" s="465">
        <v>8</v>
      </c>
      <c r="H11" s="465">
        <v>8</v>
      </c>
      <c r="I11" s="465">
        <v>22</v>
      </c>
      <c r="J11" s="465">
        <f>C11-H11</f>
        <v>22</v>
      </c>
      <c r="K11" s="465">
        <v>0</v>
      </c>
      <c r="L11" s="46"/>
    </row>
    <row r="12" spans="1:20" ht="19.899999999999999" customHeight="1" x14ac:dyDescent="0.2">
      <c r="A12" s="51">
        <v>2</v>
      </c>
      <c r="B12" s="52" t="s">
        <v>811</v>
      </c>
      <c r="C12" s="46">
        <v>31</v>
      </c>
      <c r="D12" s="465">
        <v>0</v>
      </c>
      <c r="E12" s="465">
        <v>4</v>
      </c>
      <c r="F12" s="465">
        <v>3</v>
      </c>
      <c r="G12" s="465">
        <v>4</v>
      </c>
      <c r="H12" s="465">
        <v>4</v>
      </c>
      <c r="I12" s="465">
        <v>27</v>
      </c>
      <c r="J12" s="465">
        <f t="shared" ref="J12:J22" si="0">C12-H12</f>
        <v>27</v>
      </c>
      <c r="K12" s="465">
        <v>0</v>
      </c>
      <c r="L12" s="46"/>
    </row>
    <row r="13" spans="1:20" ht="19.899999999999999" customHeight="1" x14ac:dyDescent="0.2">
      <c r="A13" s="51">
        <v>3</v>
      </c>
      <c r="B13" s="52" t="s">
        <v>812</v>
      </c>
      <c r="C13" s="46">
        <v>30</v>
      </c>
      <c r="D13" s="465">
        <v>0</v>
      </c>
      <c r="E13" s="465">
        <v>5</v>
      </c>
      <c r="F13" s="465">
        <v>1</v>
      </c>
      <c r="G13" s="465">
        <v>8</v>
      </c>
      <c r="H13" s="465">
        <v>8</v>
      </c>
      <c r="I13" s="465">
        <v>22</v>
      </c>
      <c r="J13" s="465">
        <f t="shared" si="0"/>
        <v>22</v>
      </c>
      <c r="K13" s="465">
        <v>0</v>
      </c>
      <c r="L13" s="460"/>
    </row>
    <row r="14" spans="1:20" ht="19.899999999999999" customHeight="1" x14ac:dyDescent="0.2">
      <c r="A14" s="51">
        <v>4</v>
      </c>
      <c r="B14" s="52" t="s">
        <v>813</v>
      </c>
      <c r="C14" s="46">
        <v>31</v>
      </c>
      <c r="D14" s="465">
        <v>10</v>
      </c>
      <c r="E14" s="465">
        <v>4</v>
      </c>
      <c r="F14" s="465">
        <v>2</v>
      </c>
      <c r="G14" s="465">
        <v>7</v>
      </c>
      <c r="H14" s="465">
        <v>17</v>
      </c>
      <c r="I14" s="465">
        <v>14</v>
      </c>
      <c r="J14" s="465">
        <f t="shared" si="0"/>
        <v>14</v>
      </c>
      <c r="K14" s="465">
        <v>0</v>
      </c>
      <c r="L14" s="460" t="s">
        <v>964</v>
      </c>
    </row>
    <row r="15" spans="1:20" ht="19.899999999999999" customHeight="1" x14ac:dyDescent="0.2">
      <c r="A15" s="51">
        <v>5</v>
      </c>
      <c r="B15" s="52" t="s">
        <v>814</v>
      </c>
      <c r="C15" s="46">
        <v>31</v>
      </c>
      <c r="D15" s="465">
        <v>0</v>
      </c>
      <c r="E15" s="465">
        <v>4</v>
      </c>
      <c r="F15" s="465">
        <v>5</v>
      </c>
      <c r="G15" s="465">
        <v>7</v>
      </c>
      <c r="H15" s="465">
        <v>7</v>
      </c>
      <c r="I15" s="465">
        <v>24</v>
      </c>
      <c r="J15" s="465">
        <f t="shared" si="0"/>
        <v>24</v>
      </c>
      <c r="K15" s="465">
        <v>0</v>
      </c>
      <c r="L15" s="355"/>
    </row>
    <row r="16" spans="1:20" s="50" customFormat="1" ht="19.899999999999999" customHeight="1" x14ac:dyDescent="0.2">
      <c r="A16" s="51">
        <v>6</v>
      </c>
      <c r="B16" s="52" t="s">
        <v>815</v>
      </c>
      <c r="C16" s="51">
        <v>30</v>
      </c>
      <c r="D16" s="51">
        <v>0</v>
      </c>
      <c r="E16" s="51">
        <v>5</v>
      </c>
      <c r="F16" s="51">
        <v>1</v>
      </c>
      <c r="G16" s="51">
        <v>7</v>
      </c>
      <c r="H16" s="465">
        <v>7</v>
      </c>
      <c r="I16" s="51">
        <v>23</v>
      </c>
      <c r="J16" s="465">
        <f t="shared" si="0"/>
        <v>23</v>
      </c>
      <c r="K16" s="51">
        <v>0</v>
      </c>
      <c r="L16" s="51"/>
    </row>
    <row r="17" spans="1:12" s="50" customFormat="1" ht="19.899999999999999" customHeight="1" x14ac:dyDescent="0.2">
      <c r="A17" s="51">
        <v>7</v>
      </c>
      <c r="B17" s="52" t="s">
        <v>816</v>
      </c>
      <c r="C17" s="51">
        <v>31</v>
      </c>
      <c r="D17" s="51">
        <v>5</v>
      </c>
      <c r="E17" s="51">
        <v>4</v>
      </c>
      <c r="F17" s="51">
        <v>3</v>
      </c>
      <c r="G17" s="51">
        <v>6</v>
      </c>
      <c r="H17" s="465">
        <v>11</v>
      </c>
      <c r="I17" s="51">
        <v>20</v>
      </c>
      <c r="J17" s="465">
        <f t="shared" si="0"/>
        <v>20</v>
      </c>
      <c r="K17" s="51">
        <v>0</v>
      </c>
      <c r="L17" s="51"/>
    </row>
    <row r="18" spans="1:12" s="50" customFormat="1" ht="19.899999999999999" customHeight="1" x14ac:dyDescent="0.2">
      <c r="A18" s="51">
        <v>8</v>
      </c>
      <c r="B18" s="52" t="s">
        <v>817</v>
      </c>
      <c r="C18" s="51">
        <v>30</v>
      </c>
      <c r="D18" s="51">
        <v>0</v>
      </c>
      <c r="E18" s="51">
        <v>4</v>
      </c>
      <c r="F18" s="51">
        <v>2</v>
      </c>
      <c r="G18" s="51">
        <v>8</v>
      </c>
      <c r="H18" s="465">
        <v>8</v>
      </c>
      <c r="I18" s="51">
        <v>22</v>
      </c>
      <c r="J18" s="465">
        <f t="shared" si="0"/>
        <v>22</v>
      </c>
      <c r="K18" s="51">
        <v>0</v>
      </c>
      <c r="L18" s="51"/>
    </row>
    <row r="19" spans="1:12" s="50" customFormat="1" ht="19.899999999999999" customHeight="1" x14ac:dyDescent="0.2">
      <c r="A19" s="51">
        <v>9</v>
      </c>
      <c r="B19" s="52" t="s">
        <v>818</v>
      </c>
      <c r="C19" s="51">
        <v>31</v>
      </c>
      <c r="D19" s="51">
        <v>0</v>
      </c>
      <c r="E19" s="51">
        <v>5</v>
      </c>
      <c r="F19" s="51">
        <v>2</v>
      </c>
      <c r="G19" s="51">
        <v>7</v>
      </c>
      <c r="H19" s="465">
        <v>7</v>
      </c>
      <c r="I19" s="51">
        <v>24</v>
      </c>
      <c r="J19" s="465">
        <f t="shared" si="0"/>
        <v>24</v>
      </c>
      <c r="K19" s="51">
        <v>0</v>
      </c>
      <c r="L19" s="51"/>
    </row>
    <row r="20" spans="1:12" s="50" customFormat="1" ht="19.899999999999999" customHeight="1" x14ac:dyDescent="0.2">
      <c r="A20" s="51">
        <v>10</v>
      </c>
      <c r="B20" s="52" t="s">
        <v>819</v>
      </c>
      <c r="C20" s="51">
        <v>31</v>
      </c>
      <c r="D20" s="51">
        <v>31</v>
      </c>
      <c r="E20" s="51">
        <v>0</v>
      </c>
      <c r="F20" s="51">
        <v>0</v>
      </c>
      <c r="G20" s="51">
        <v>0</v>
      </c>
      <c r="H20" s="465">
        <v>31</v>
      </c>
      <c r="I20" s="51">
        <v>0</v>
      </c>
      <c r="J20" s="465">
        <f t="shared" si="0"/>
        <v>0</v>
      </c>
      <c r="K20" s="51">
        <v>0</v>
      </c>
      <c r="L20" s="1118" t="s">
        <v>965</v>
      </c>
    </row>
    <row r="21" spans="1:12" s="50" customFormat="1" ht="19.899999999999999" customHeight="1" x14ac:dyDescent="0.2">
      <c r="A21" s="51">
        <v>11</v>
      </c>
      <c r="B21" s="52" t="s">
        <v>820</v>
      </c>
      <c r="C21" s="51">
        <v>28</v>
      </c>
      <c r="D21" s="472">
        <v>28</v>
      </c>
      <c r="E21" s="472">
        <v>0</v>
      </c>
      <c r="F21" s="472">
        <v>0</v>
      </c>
      <c r="G21" s="472">
        <v>0</v>
      </c>
      <c r="H21" s="465">
        <v>28</v>
      </c>
      <c r="I21" s="472">
        <v>0</v>
      </c>
      <c r="J21" s="465">
        <f t="shared" si="0"/>
        <v>0</v>
      </c>
      <c r="K21" s="51">
        <v>0</v>
      </c>
      <c r="L21" s="1119"/>
    </row>
    <row r="22" spans="1:12" s="50" customFormat="1" ht="19.899999999999999" customHeight="1" x14ac:dyDescent="0.2">
      <c r="A22" s="51">
        <v>12</v>
      </c>
      <c r="B22" s="52" t="s">
        <v>821</v>
      </c>
      <c r="C22" s="51">
        <v>31</v>
      </c>
      <c r="D22" s="472">
        <v>0</v>
      </c>
      <c r="E22" s="472">
        <v>5</v>
      </c>
      <c r="F22" s="472">
        <v>4</v>
      </c>
      <c r="G22" s="472">
        <v>9</v>
      </c>
      <c r="H22" s="465">
        <v>9</v>
      </c>
      <c r="I22" s="472">
        <v>22</v>
      </c>
      <c r="J22" s="465">
        <f t="shared" si="0"/>
        <v>22</v>
      </c>
      <c r="K22" s="51">
        <v>0</v>
      </c>
      <c r="L22" s="51"/>
    </row>
    <row r="23" spans="1:12" s="50" customFormat="1" ht="17.100000000000001" customHeight="1" x14ac:dyDescent="0.2">
      <c r="A23" s="52"/>
      <c r="B23" s="53" t="s">
        <v>18</v>
      </c>
      <c r="C23" s="51">
        <f>SUM(C11:C22)</f>
        <v>365</v>
      </c>
      <c r="D23" s="51">
        <f t="shared" ref="D23:L23" si="1">SUM(D11:D22)</f>
        <v>74</v>
      </c>
      <c r="E23" s="51">
        <f t="shared" si="1"/>
        <v>44</v>
      </c>
      <c r="F23" s="51">
        <f t="shared" si="1"/>
        <v>28</v>
      </c>
      <c r="G23" s="51">
        <f t="shared" si="1"/>
        <v>71</v>
      </c>
      <c r="H23" s="51">
        <f t="shared" si="1"/>
        <v>145</v>
      </c>
      <c r="I23" s="51">
        <f t="shared" si="1"/>
        <v>220</v>
      </c>
      <c r="J23" s="51">
        <f t="shared" si="1"/>
        <v>220</v>
      </c>
      <c r="K23" s="51">
        <f t="shared" si="1"/>
        <v>0</v>
      </c>
      <c r="L23" s="51">
        <f t="shared" si="1"/>
        <v>0</v>
      </c>
    </row>
    <row r="24" spans="1:12" s="50" customFormat="1" ht="11.25" customHeight="1" x14ac:dyDescent="0.2">
      <c r="A24" s="54"/>
      <c r="B24" s="55"/>
      <c r="C24" s="56"/>
      <c r="D24" s="54"/>
      <c r="E24" s="54"/>
      <c r="F24" s="54"/>
      <c r="G24" s="54"/>
      <c r="H24" s="54"/>
      <c r="I24" s="54"/>
      <c r="J24" s="54"/>
      <c r="K24" s="54"/>
    </row>
    <row r="25" spans="1:12" ht="15" x14ac:dyDescent="0.25">
      <c r="A25" s="47" t="s">
        <v>110</v>
      </c>
      <c r="B25" s="47"/>
      <c r="C25" s="47"/>
      <c r="D25" s="47"/>
      <c r="E25" s="47"/>
      <c r="F25" s="47"/>
      <c r="G25" s="47"/>
      <c r="H25" s="47"/>
      <c r="I25" s="47"/>
      <c r="J25" s="47"/>
    </row>
    <row r="26" spans="1:12" ht="15" x14ac:dyDescent="0.25">
      <c r="A26" s="47"/>
      <c r="B26" s="47"/>
      <c r="C26" s="47"/>
      <c r="D26" s="47"/>
      <c r="E26" s="47"/>
      <c r="F26" s="47"/>
      <c r="G26" s="47"/>
      <c r="H26" s="47"/>
      <c r="I26" s="47"/>
      <c r="J26" s="47"/>
    </row>
    <row r="27" spans="1:12" ht="15" x14ac:dyDescent="0.25">
      <c r="A27" s="47"/>
      <c r="B27" s="47"/>
      <c r="C27" s="47"/>
      <c r="D27" s="47"/>
      <c r="E27" s="47"/>
      <c r="F27" s="47"/>
      <c r="G27" s="47"/>
      <c r="H27" s="47"/>
      <c r="I27" s="47"/>
      <c r="J27" s="47"/>
    </row>
    <row r="28" spans="1:12" ht="15" x14ac:dyDescent="0.25">
      <c r="A28" s="47" t="s">
        <v>11</v>
      </c>
      <c r="B28" s="47"/>
      <c r="C28" s="47"/>
      <c r="D28" s="47"/>
      <c r="E28" s="47"/>
      <c r="F28" s="47"/>
      <c r="G28" s="47"/>
      <c r="H28" s="47"/>
      <c r="I28" s="47"/>
      <c r="J28" s="778" t="s">
        <v>12</v>
      </c>
      <c r="K28" s="778"/>
    </row>
    <row r="29" spans="1:12" ht="15" x14ac:dyDescent="0.2">
      <c r="A29" s="783" t="s">
        <v>13</v>
      </c>
      <c r="B29" s="783"/>
      <c r="C29" s="783"/>
      <c r="D29" s="783"/>
      <c r="E29" s="783"/>
      <c r="F29" s="783"/>
      <c r="G29" s="783"/>
      <c r="H29" s="783"/>
      <c r="I29" s="783"/>
      <c r="J29" s="783"/>
      <c r="K29" s="783"/>
    </row>
    <row r="30" spans="1:12" ht="15" x14ac:dyDescent="0.2">
      <c r="A30" s="783" t="s">
        <v>19</v>
      </c>
      <c r="B30" s="783"/>
      <c r="C30" s="783"/>
      <c r="D30" s="783"/>
      <c r="E30" s="783"/>
      <c r="F30" s="783"/>
      <c r="G30" s="783"/>
      <c r="H30" s="783"/>
      <c r="I30" s="783"/>
      <c r="J30" s="783"/>
      <c r="K30" s="783"/>
    </row>
    <row r="31" spans="1:12" ht="15" x14ac:dyDescent="0.25">
      <c r="A31" s="47"/>
      <c r="B31" s="47"/>
      <c r="C31" s="47"/>
      <c r="D31" s="47"/>
      <c r="E31" s="47"/>
      <c r="F31" s="47"/>
      <c r="G31" s="47"/>
      <c r="I31" s="47" t="s">
        <v>86</v>
      </c>
      <c r="J31" s="47"/>
      <c r="K31" s="47"/>
    </row>
  </sheetData>
  <mergeCells count="21">
    <mergeCell ref="C1:H1"/>
    <mergeCell ref="J1:K1"/>
    <mergeCell ref="A3:K3"/>
    <mergeCell ref="A2:K2"/>
    <mergeCell ref="A6:B6"/>
    <mergeCell ref="A5:K5"/>
    <mergeCell ref="K6:L6"/>
    <mergeCell ref="L20:L21"/>
    <mergeCell ref="L7:L9"/>
    <mergeCell ref="J28:K28"/>
    <mergeCell ref="A29:K29"/>
    <mergeCell ref="A30:K30"/>
    <mergeCell ref="K7:K9"/>
    <mergeCell ref="D8:D9"/>
    <mergeCell ref="E8:G8"/>
    <mergeCell ref="I7:I9"/>
    <mergeCell ref="A7:A9"/>
    <mergeCell ref="B7:B9"/>
    <mergeCell ref="C7:C9"/>
    <mergeCell ref="D7:H7"/>
    <mergeCell ref="J7:J9"/>
  </mergeCells>
  <phoneticPr fontId="0" type="noConversion"/>
  <printOptions horizontalCentered="1"/>
  <pageMargins left="0.70866141732283472" right="0.70866141732283472" top="0.23622047244094491" bottom="0" header="0.31496062992125984" footer="0.31496062992125984"/>
  <pageSetup paperSize="9" scale="82"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2"/>
  <sheetViews>
    <sheetView view="pageBreakPreview" topLeftCell="A8" zoomScaleSheetLayoutView="100" workbookViewId="0">
      <selection activeCell="M11" sqref="M11:M22"/>
    </sheetView>
  </sheetViews>
  <sheetFormatPr defaultColWidth="9.140625" defaultRowHeight="14.25" x14ac:dyDescent="0.2"/>
  <cols>
    <col min="1" max="1" width="4.7109375" style="43" customWidth="1"/>
    <col min="2" max="2" width="14.7109375" style="43" customWidth="1"/>
    <col min="3" max="3" width="11.7109375" style="43" customWidth="1"/>
    <col min="4" max="4" width="12" style="43" customWidth="1"/>
    <col min="5" max="5" width="11.85546875" style="43" customWidth="1"/>
    <col min="6" max="6" width="18.85546875" style="43" customWidth="1"/>
    <col min="7" max="7" width="10.140625" style="43" customWidth="1"/>
    <col min="8" max="8" width="14.7109375" style="43" customWidth="1"/>
    <col min="9" max="9" width="15.28515625" style="43" customWidth="1"/>
    <col min="10" max="10" width="14.7109375" style="43" customWidth="1"/>
    <col min="11" max="11" width="18.5703125" style="43" customWidth="1"/>
    <col min="12" max="16384" width="9.140625" style="43"/>
  </cols>
  <sheetData>
    <row r="1" spans="1:19" ht="15" customHeight="1" x14ac:dyDescent="0.25">
      <c r="C1" s="745"/>
      <c r="D1" s="745"/>
      <c r="E1" s="745"/>
      <c r="F1" s="745"/>
      <c r="G1" s="745"/>
      <c r="H1" s="745"/>
      <c r="I1" s="147"/>
      <c r="J1" s="36" t="s">
        <v>540</v>
      </c>
    </row>
    <row r="2" spans="1:19" s="49" customFormat="1" ht="19.5" customHeight="1" x14ac:dyDescent="0.2">
      <c r="A2" s="1123" t="s">
        <v>0</v>
      </c>
      <c r="B2" s="1123"/>
      <c r="C2" s="1123"/>
      <c r="D2" s="1123"/>
      <c r="E2" s="1123"/>
      <c r="F2" s="1123"/>
      <c r="G2" s="1123"/>
      <c r="H2" s="1123"/>
      <c r="I2" s="1123"/>
      <c r="J2" s="1123"/>
    </row>
    <row r="3" spans="1:19" s="49" customFormat="1" ht="19.5" customHeight="1" x14ac:dyDescent="0.2">
      <c r="A3" s="1122" t="s">
        <v>709</v>
      </c>
      <c r="B3" s="1122"/>
      <c r="C3" s="1122"/>
      <c r="D3" s="1122"/>
      <c r="E3" s="1122"/>
      <c r="F3" s="1122"/>
      <c r="G3" s="1122"/>
      <c r="H3" s="1122"/>
      <c r="I3" s="1122"/>
      <c r="J3" s="1122"/>
    </row>
    <row r="4" spans="1:19" s="49" customFormat="1" ht="14.25" customHeight="1" x14ac:dyDescent="0.2">
      <c r="A4" s="57"/>
      <c r="B4" s="57"/>
      <c r="C4" s="57"/>
      <c r="D4" s="57"/>
      <c r="E4" s="57"/>
      <c r="F4" s="57"/>
      <c r="G4" s="57"/>
      <c r="H4" s="57"/>
      <c r="I4" s="57"/>
      <c r="J4" s="57"/>
    </row>
    <row r="5" spans="1:19" s="49" customFormat="1" ht="18" customHeight="1" x14ac:dyDescent="0.2">
      <c r="A5" s="1012" t="s">
        <v>716</v>
      </c>
      <c r="B5" s="1012"/>
      <c r="C5" s="1012"/>
      <c r="D5" s="1012"/>
      <c r="E5" s="1012"/>
      <c r="F5" s="1012"/>
      <c r="G5" s="1012"/>
      <c r="H5" s="1012"/>
      <c r="I5" s="1012"/>
      <c r="J5" s="1012"/>
    </row>
    <row r="6" spans="1:19" ht="15.75" x14ac:dyDescent="0.25">
      <c r="A6" s="858" t="s">
        <v>165</v>
      </c>
      <c r="B6" s="858"/>
      <c r="C6" s="121"/>
      <c r="D6" s="121"/>
      <c r="E6" s="121"/>
      <c r="F6" s="121"/>
      <c r="G6" s="121"/>
      <c r="H6" s="121"/>
      <c r="I6" s="145"/>
      <c r="J6" s="1124" t="s">
        <v>960</v>
      </c>
      <c r="K6" s="1124"/>
    </row>
    <row r="7" spans="1:19" ht="29.25" customHeight="1" x14ac:dyDescent="0.2">
      <c r="A7" s="765" t="s">
        <v>76</v>
      </c>
      <c r="B7" s="765" t="s">
        <v>77</v>
      </c>
      <c r="C7" s="765" t="s">
        <v>78</v>
      </c>
      <c r="D7" s="765" t="s">
        <v>160</v>
      </c>
      <c r="E7" s="765"/>
      <c r="F7" s="765"/>
      <c r="G7" s="765"/>
      <c r="H7" s="765"/>
      <c r="I7" s="765" t="s">
        <v>243</v>
      </c>
      <c r="J7" s="765" t="s">
        <v>79</v>
      </c>
      <c r="K7" s="765" t="s">
        <v>231</v>
      </c>
    </row>
    <row r="8" spans="1:19" ht="34.15" customHeight="1" x14ac:dyDescent="0.2">
      <c r="A8" s="765"/>
      <c r="B8" s="765"/>
      <c r="C8" s="765"/>
      <c r="D8" s="765" t="s">
        <v>81</v>
      </c>
      <c r="E8" s="765" t="s">
        <v>82</v>
      </c>
      <c r="F8" s="765"/>
      <c r="G8" s="765"/>
      <c r="H8" s="804" t="s">
        <v>83</v>
      </c>
      <c r="I8" s="765"/>
      <c r="J8" s="765"/>
      <c r="K8" s="765"/>
      <c r="R8" s="48"/>
      <c r="S8" s="48"/>
    </row>
    <row r="9" spans="1:19" ht="33.75" customHeight="1" x14ac:dyDescent="0.2">
      <c r="A9" s="765"/>
      <c r="B9" s="765"/>
      <c r="C9" s="765"/>
      <c r="D9" s="765"/>
      <c r="E9" s="44" t="s">
        <v>84</v>
      </c>
      <c r="F9" s="44" t="s">
        <v>85</v>
      </c>
      <c r="G9" s="44" t="s">
        <v>18</v>
      </c>
      <c r="H9" s="805"/>
      <c r="I9" s="765"/>
      <c r="J9" s="765"/>
      <c r="K9" s="765"/>
    </row>
    <row r="10" spans="1:19" s="50" customFormat="1" ht="15" customHeight="1" x14ac:dyDescent="0.2">
      <c r="A10" s="44">
        <v>1</v>
      </c>
      <c r="B10" s="44">
        <v>2</v>
      </c>
      <c r="C10" s="44">
        <v>3</v>
      </c>
      <c r="D10" s="44">
        <v>4</v>
      </c>
      <c r="E10" s="44">
        <v>5</v>
      </c>
      <c r="F10" s="44">
        <v>6</v>
      </c>
      <c r="G10" s="44">
        <v>7</v>
      </c>
      <c r="H10" s="44">
        <v>8</v>
      </c>
      <c r="I10" s="472">
        <v>9</v>
      </c>
      <c r="J10" s="472">
        <v>10</v>
      </c>
      <c r="K10" s="472">
        <v>11</v>
      </c>
    </row>
    <row r="11" spans="1:19" ht="18.600000000000001" customHeight="1" x14ac:dyDescent="0.2">
      <c r="A11" s="51">
        <v>1</v>
      </c>
      <c r="B11" s="52" t="s">
        <v>810</v>
      </c>
      <c r="C11" s="46">
        <v>30</v>
      </c>
      <c r="D11" s="465">
        <v>0</v>
      </c>
      <c r="E11" s="465">
        <v>4</v>
      </c>
      <c r="F11" s="465">
        <v>5</v>
      </c>
      <c r="G11" s="465">
        <f t="shared" ref="G11:G23" si="0">SUM(E11:F11)</f>
        <v>9</v>
      </c>
      <c r="H11" s="465">
        <f>(D11+G11)</f>
        <v>9</v>
      </c>
      <c r="I11" s="663">
        <v>22</v>
      </c>
      <c r="J11" s="465">
        <v>21</v>
      </c>
      <c r="K11" s="465"/>
    </row>
    <row r="12" spans="1:19" ht="18.600000000000001" customHeight="1" x14ac:dyDescent="0.2">
      <c r="A12" s="51">
        <v>2</v>
      </c>
      <c r="B12" s="52" t="s">
        <v>811</v>
      </c>
      <c r="C12" s="46">
        <v>31</v>
      </c>
      <c r="D12" s="465">
        <v>0</v>
      </c>
      <c r="E12" s="465">
        <v>4</v>
      </c>
      <c r="F12" s="465">
        <v>3</v>
      </c>
      <c r="G12" s="465">
        <f t="shared" si="0"/>
        <v>7</v>
      </c>
      <c r="H12" s="465">
        <f t="shared" ref="H12:H23" si="1">(D12+G12)</f>
        <v>7</v>
      </c>
      <c r="I12" s="663">
        <v>27</v>
      </c>
      <c r="J12" s="465">
        <v>24</v>
      </c>
      <c r="K12" s="465"/>
    </row>
    <row r="13" spans="1:19" ht="18.600000000000001" customHeight="1" x14ac:dyDescent="0.2">
      <c r="A13" s="51">
        <v>3</v>
      </c>
      <c r="B13" s="52" t="s">
        <v>812</v>
      </c>
      <c r="C13" s="46">
        <v>30</v>
      </c>
      <c r="D13" s="465">
        <v>25</v>
      </c>
      <c r="E13" s="465">
        <v>5</v>
      </c>
      <c r="F13" s="465">
        <v>0</v>
      </c>
      <c r="G13" s="465">
        <f t="shared" si="0"/>
        <v>5</v>
      </c>
      <c r="H13" s="465">
        <f t="shared" si="1"/>
        <v>30</v>
      </c>
      <c r="I13" s="663">
        <v>0</v>
      </c>
      <c r="J13" s="465">
        <v>0</v>
      </c>
      <c r="K13" s="1125" t="s">
        <v>961</v>
      </c>
    </row>
    <row r="14" spans="1:19" ht="18.600000000000001" customHeight="1" x14ac:dyDescent="0.2">
      <c r="A14" s="51">
        <v>4</v>
      </c>
      <c r="B14" s="52" t="s">
        <v>813</v>
      </c>
      <c r="C14" s="46">
        <v>31</v>
      </c>
      <c r="D14" s="465">
        <v>25</v>
      </c>
      <c r="E14" s="465">
        <v>5</v>
      </c>
      <c r="F14" s="465">
        <v>1</v>
      </c>
      <c r="G14" s="465">
        <f t="shared" si="0"/>
        <v>6</v>
      </c>
      <c r="H14" s="465">
        <f t="shared" si="1"/>
        <v>31</v>
      </c>
      <c r="I14" s="663">
        <v>0</v>
      </c>
      <c r="J14" s="465">
        <v>0</v>
      </c>
      <c r="K14" s="1125"/>
    </row>
    <row r="15" spans="1:19" ht="18.600000000000001" customHeight="1" x14ac:dyDescent="0.2">
      <c r="A15" s="51">
        <v>5</v>
      </c>
      <c r="B15" s="52" t="s">
        <v>814</v>
      </c>
      <c r="C15" s="46">
        <v>31</v>
      </c>
      <c r="D15" s="465">
        <v>0</v>
      </c>
      <c r="E15" s="465">
        <v>4</v>
      </c>
      <c r="F15" s="465">
        <v>4</v>
      </c>
      <c r="G15" s="465">
        <f t="shared" si="0"/>
        <v>8</v>
      </c>
      <c r="H15" s="465">
        <f t="shared" si="1"/>
        <v>8</v>
      </c>
      <c r="I15" s="663">
        <v>24</v>
      </c>
      <c r="J15" s="465">
        <v>23</v>
      </c>
      <c r="K15" s="465"/>
    </row>
    <row r="16" spans="1:19" s="50" customFormat="1" ht="18.600000000000001" customHeight="1" x14ac:dyDescent="0.2">
      <c r="A16" s="51">
        <v>6</v>
      </c>
      <c r="B16" s="52" t="s">
        <v>815</v>
      </c>
      <c r="C16" s="51">
        <v>30</v>
      </c>
      <c r="D16" s="51">
        <v>0</v>
      </c>
      <c r="E16" s="51">
        <v>5</v>
      </c>
      <c r="F16" s="51">
        <v>1</v>
      </c>
      <c r="G16" s="51">
        <f t="shared" si="0"/>
        <v>6</v>
      </c>
      <c r="H16" s="465">
        <f t="shared" si="1"/>
        <v>6</v>
      </c>
      <c r="I16" s="51">
        <v>23</v>
      </c>
      <c r="J16" s="51">
        <v>24</v>
      </c>
      <c r="K16" s="51"/>
    </row>
    <row r="17" spans="1:11" s="50" customFormat="1" ht="18.600000000000001" customHeight="1" x14ac:dyDescent="0.2">
      <c r="A17" s="51">
        <v>7</v>
      </c>
      <c r="B17" s="52" t="s">
        <v>816</v>
      </c>
      <c r="C17" s="51">
        <v>31</v>
      </c>
      <c r="D17" s="51">
        <v>0</v>
      </c>
      <c r="E17" s="51">
        <v>4</v>
      </c>
      <c r="F17" s="51">
        <v>3</v>
      </c>
      <c r="G17" s="51">
        <f t="shared" si="0"/>
        <v>7</v>
      </c>
      <c r="H17" s="465">
        <f t="shared" si="1"/>
        <v>7</v>
      </c>
      <c r="I17" s="51">
        <v>20</v>
      </c>
      <c r="J17" s="51">
        <v>24</v>
      </c>
      <c r="K17" s="536"/>
    </row>
    <row r="18" spans="1:11" s="50" customFormat="1" ht="18.600000000000001" customHeight="1" x14ac:dyDescent="0.2">
      <c r="A18" s="51">
        <v>8</v>
      </c>
      <c r="B18" s="52" t="s">
        <v>817</v>
      </c>
      <c r="C18" s="51">
        <v>30</v>
      </c>
      <c r="D18" s="51">
        <v>0</v>
      </c>
      <c r="E18" s="51">
        <v>4</v>
      </c>
      <c r="F18" s="51">
        <v>2</v>
      </c>
      <c r="G18" s="51">
        <f t="shared" si="0"/>
        <v>6</v>
      </c>
      <c r="H18" s="465">
        <f t="shared" si="1"/>
        <v>6</v>
      </c>
      <c r="I18" s="51">
        <v>22</v>
      </c>
      <c r="J18" s="51">
        <v>24</v>
      </c>
      <c r="K18" s="51"/>
    </row>
    <row r="19" spans="1:11" s="50" customFormat="1" ht="18.600000000000001" customHeight="1" x14ac:dyDescent="0.2">
      <c r="A19" s="51">
        <v>9</v>
      </c>
      <c r="B19" s="52" t="s">
        <v>818</v>
      </c>
      <c r="C19" s="51">
        <v>31</v>
      </c>
      <c r="D19" s="51">
        <v>0</v>
      </c>
      <c r="E19" s="51">
        <v>5</v>
      </c>
      <c r="F19" s="51">
        <v>2</v>
      </c>
      <c r="G19" s="51">
        <f t="shared" si="0"/>
        <v>7</v>
      </c>
      <c r="H19" s="465">
        <f t="shared" si="1"/>
        <v>7</v>
      </c>
      <c r="I19" s="51">
        <v>23</v>
      </c>
      <c r="J19" s="51">
        <v>24</v>
      </c>
      <c r="K19" s="51"/>
    </row>
    <row r="20" spans="1:11" s="50" customFormat="1" ht="18.600000000000001" customHeight="1" x14ac:dyDescent="0.2">
      <c r="A20" s="51">
        <v>10</v>
      </c>
      <c r="B20" s="52" t="s">
        <v>822</v>
      </c>
      <c r="C20" s="51">
        <v>31</v>
      </c>
      <c r="D20" s="51">
        <v>10</v>
      </c>
      <c r="E20" s="51">
        <v>4</v>
      </c>
      <c r="F20" s="51">
        <v>3</v>
      </c>
      <c r="G20" s="51">
        <f t="shared" si="0"/>
        <v>7</v>
      </c>
      <c r="H20" s="465">
        <f t="shared" si="1"/>
        <v>17</v>
      </c>
      <c r="I20" s="51">
        <v>17</v>
      </c>
      <c r="J20" s="51">
        <v>14</v>
      </c>
      <c r="K20" s="536" t="s">
        <v>962</v>
      </c>
    </row>
    <row r="21" spans="1:11" s="50" customFormat="1" ht="18.600000000000001" customHeight="1" x14ac:dyDescent="0.2">
      <c r="A21" s="51">
        <v>11</v>
      </c>
      <c r="B21" s="52" t="s">
        <v>823</v>
      </c>
      <c r="C21" s="51">
        <v>28</v>
      </c>
      <c r="D21" s="472">
        <v>0</v>
      </c>
      <c r="E21" s="51">
        <v>4</v>
      </c>
      <c r="F21" s="51">
        <v>4</v>
      </c>
      <c r="G21" s="51">
        <f t="shared" si="0"/>
        <v>8</v>
      </c>
      <c r="H21" s="465">
        <f t="shared" si="1"/>
        <v>8</v>
      </c>
      <c r="I21" s="51">
        <v>23</v>
      </c>
      <c r="J21" s="51">
        <v>20</v>
      </c>
      <c r="K21" s="51"/>
    </row>
    <row r="22" spans="1:11" s="50" customFormat="1" ht="18.600000000000001" customHeight="1" x14ac:dyDescent="0.2">
      <c r="A22" s="51">
        <v>12</v>
      </c>
      <c r="B22" s="52" t="s">
        <v>824</v>
      </c>
      <c r="C22" s="51">
        <v>31</v>
      </c>
      <c r="D22" s="472">
        <v>0</v>
      </c>
      <c r="E22" s="51">
        <v>4</v>
      </c>
      <c r="F22" s="51">
        <v>5</v>
      </c>
      <c r="G22" s="51">
        <f t="shared" si="0"/>
        <v>9</v>
      </c>
      <c r="H22" s="465">
        <f t="shared" si="1"/>
        <v>9</v>
      </c>
      <c r="I22" s="51">
        <v>22</v>
      </c>
      <c r="J22" s="51">
        <v>22</v>
      </c>
      <c r="K22" s="536"/>
    </row>
    <row r="23" spans="1:11" s="50" customFormat="1" ht="17.100000000000001" customHeight="1" x14ac:dyDescent="0.25">
      <c r="A23" s="52"/>
      <c r="B23" s="53" t="s">
        <v>18</v>
      </c>
      <c r="C23" s="51">
        <v>365</v>
      </c>
      <c r="D23" s="472">
        <v>60</v>
      </c>
      <c r="E23" s="472">
        <f>SUM(E11:E22)</f>
        <v>52</v>
      </c>
      <c r="F23" s="472">
        <f>SUM(F11:F22)</f>
        <v>33</v>
      </c>
      <c r="G23" s="472">
        <f t="shared" si="0"/>
        <v>85</v>
      </c>
      <c r="H23" s="467">
        <f t="shared" si="1"/>
        <v>145</v>
      </c>
      <c r="I23" s="690">
        <f t="shared" ref="I23" si="2">SUM(I11:I22)</f>
        <v>223</v>
      </c>
      <c r="J23" s="472">
        <f>SUM(J11:J22)</f>
        <v>220</v>
      </c>
      <c r="K23" s="51"/>
    </row>
    <row r="24" spans="1:11" s="50" customFormat="1" ht="11.25" customHeight="1" x14ac:dyDescent="0.2">
      <c r="A24" s="54"/>
      <c r="B24" s="55"/>
      <c r="C24" s="56"/>
      <c r="D24" s="54"/>
      <c r="E24" s="54"/>
      <c r="F24" s="54"/>
      <c r="G24" s="54"/>
      <c r="H24" s="54"/>
      <c r="I24" s="54"/>
      <c r="J24" s="54"/>
      <c r="K24" s="52"/>
    </row>
    <row r="25" spans="1:11" ht="15" x14ac:dyDescent="0.25">
      <c r="A25" s="47" t="s">
        <v>110</v>
      </c>
      <c r="B25" s="47"/>
      <c r="C25" s="47"/>
      <c r="D25" s="47"/>
      <c r="E25" s="47"/>
      <c r="F25" s="47"/>
      <c r="G25" s="47"/>
      <c r="H25" s="47"/>
      <c r="I25" s="47"/>
      <c r="J25" s="47"/>
    </row>
    <row r="26" spans="1:11" ht="15" x14ac:dyDescent="0.25">
      <c r="A26" s="47"/>
      <c r="B26" s="47"/>
      <c r="C26" s="47"/>
      <c r="D26" s="47"/>
      <c r="E26" s="47"/>
      <c r="F26" s="47"/>
      <c r="G26" s="47"/>
      <c r="H26" s="47"/>
      <c r="I26" s="47"/>
      <c r="J26" s="47"/>
    </row>
    <row r="27" spans="1:11" ht="15" x14ac:dyDescent="0.25">
      <c r="A27" s="47"/>
      <c r="B27" s="47"/>
      <c r="C27" s="47"/>
      <c r="D27" s="47"/>
      <c r="E27" s="47"/>
      <c r="F27" s="47"/>
      <c r="G27" s="47"/>
      <c r="H27" s="47"/>
      <c r="I27" s="47"/>
      <c r="J27" s="47"/>
    </row>
    <row r="28" spans="1:11" x14ac:dyDescent="0.2">
      <c r="D28" s="43" t="s">
        <v>10</v>
      </c>
    </row>
    <row r="29" spans="1:11" ht="15" x14ac:dyDescent="0.25">
      <c r="A29" s="47" t="s">
        <v>11</v>
      </c>
      <c r="B29" s="47"/>
      <c r="C29" s="47"/>
      <c r="D29" s="47"/>
      <c r="E29" s="47"/>
      <c r="F29" s="47"/>
      <c r="G29" s="47"/>
      <c r="H29" s="47"/>
      <c r="I29" s="47"/>
      <c r="J29" s="143" t="s">
        <v>12</v>
      </c>
    </row>
    <row r="30" spans="1:11" ht="15" x14ac:dyDescent="0.2">
      <c r="A30" s="783" t="s">
        <v>13</v>
      </c>
      <c r="B30" s="783"/>
      <c r="C30" s="783"/>
      <c r="D30" s="783"/>
      <c r="E30" s="783"/>
      <c r="F30" s="783"/>
      <c r="G30" s="783"/>
      <c r="H30" s="783"/>
      <c r="I30" s="783"/>
      <c r="J30" s="783"/>
    </row>
    <row r="31" spans="1:11" ht="15" x14ac:dyDescent="0.2">
      <c r="A31" s="783" t="s">
        <v>19</v>
      </c>
      <c r="B31" s="783"/>
      <c r="C31" s="783"/>
      <c r="D31" s="783"/>
      <c r="E31" s="783"/>
      <c r="F31" s="783"/>
      <c r="G31" s="783"/>
      <c r="H31" s="783"/>
      <c r="I31" s="783"/>
      <c r="J31" s="783"/>
    </row>
    <row r="32" spans="1:11" ht="15" x14ac:dyDescent="0.25">
      <c r="A32" s="47"/>
      <c r="B32" s="47"/>
      <c r="C32" s="47"/>
      <c r="D32" s="47"/>
      <c r="E32" s="47"/>
      <c r="F32" s="47"/>
      <c r="G32" s="47"/>
      <c r="H32" s="47" t="s">
        <v>86</v>
      </c>
      <c r="I32" s="47"/>
      <c r="J32" s="47"/>
    </row>
  </sheetData>
  <mergeCells count="19">
    <mergeCell ref="C1:H1"/>
    <mergeCell ref="A2:J2"/>
    <mergeCell ref="A3:J3"/>
    <mergeCell ref="A5:J5"/>
    <mergeCell ref="A6:B6"/>
    <mergeCell ref="J6:K6"/>
    <mergeCell ref="K13:K14"/>
    <mergeCell ref="A30:J30"/>
    <mergeCell ref="A31:J31"/>
    <mergeCell ref="A7:A9"/>
    <mergeCell ref="B7:B9"/>
    <mergeCell ref="C7:C9"/>
    <mergeCell ref="D7:H7"/>
    <mergeCell ref="J7:J9"/>
    <mergeCell ref="D8:D9"/>
    <mergeCell ref="E8:G8"/>
    <mergeCell ref="I7:I9"/>
    <mergeCell ref="K7:K9"/>
    <mergeCell ref="H8:H9"/>
  </mergeCells>
  <phoneticPr fontId="0" type="noConversion"/>
  <printOptions horizontalCentered="1"/>
  <pageMargins left="0.70866141732283472" right="0.70866141732283472" top="0.23622047244094491" bottom="0" header="0.31496062992125984" footer="0.31496062992125984"/>
  <pageSetup paperSize="9" scale="90"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6"/>
  <sheetViews>
    <sheetView view="pageBreakPreview" topLeftCell="A25" zoomScaleNormal="70" zoomScaleSheetLayoutView="100" workbookViewId="0">
      <selection activeCell="E41" sqref="E41"/>
    </sheetView>
  </sheetViews>
  <sheetFormatPr defaultColWidth="9.140625" defaultRowHeight="12.75" x14ac:dyDescent="0.2"/>
  <cols>
    <col min="1" max="1" width="5.5703125" style="234" customWidth="1"/>
    <col min="2" max="2" width="11" style="234" customWidth="1"/>
    <col min="3" max="3" width="10.28515625" style="234" customWidth="1"/>
    <col min="4" max="4" width="8.42578125" style="234" customWidth="1"/>
    <col min="5" max="6" width="9.85546875" style="234" customWidth="1"/>
    <col min="7" max="7" width="10.85546875" style="234" customWidth="1"/>
    <col min="8" max="8" width="12.85546875" style="234" customWidth="1"/>
    <col min="9" max="9" width="9.42578125" style="234" customWidth="1"/>
    <col min="10" max="10" width="9.85546875" style="234" customWidth="1"/>
    <col min="11" max="11" width="8" style="234" customWidth="1"/>
    <col min="12" max="14" width="8.140625" style="234" customWidth="1"/>
    <col min="15" max="15" width="8.42578125" style="234" customWidth="1"/>
    <col min="16" max="16" width="8.140625" style="234" customWidth="1"/>
    <col min="17" max="18" width="8.85546875" style="234" customWidth="1"/>
    <col min="19" max="19" width="10.7109375" style="234" customWidth="1"/>
    <col min="20" max="20" width="14.140625" style="234" customWidth="1"/>
    <col min="21" max="16384" width="9.140625" style="234"/>
  </cols>
  <sheetData>
    <row r="1" spans="1:20" ht="12.75" customHeight="1" x14ac:dyDescent="0.2">
      <c r="G1" s="1136"/>
      <c r="H1" s="1136"/>
      <c r="I1" s="1136"/>
      <c r="Q1" s="1137" t="s">
        <v>541</v>
      </c>
      <c r="R1" s="1137"/>
      <c r="S1" s="1137"/>
      <c r="T1" s="1137"/>
    </row>
    <row r="2" spans="1:20" ht="15.75" x14ac:dyDescent="0.25">
      <c r="A2" s="1134" t="s">
        <v>0</v>
      </c>
      <c r="B2" s="1134"/>
      <c r="C2" s="1134"/>
      <c r="D2" s="1134"/>
      <c r="E2" s="1134"/>
      <c r="F2" s="1134"/>
      <c r="G2" s="1134"/>
      <c r="H2" s="1134"/>
      <c r="I2" s="1134"/>
      <c r="J2" s="1134"/>
      <c r="K2" s="1134"/>
      <c r="L2" s="1134"/>
      <c r="M2" s="1134"/>
      <c r="N2" s="1134"/>
      <c r="O2" s="1134"/>
      <c r="P2" s="1134"/>
      <c r="Q2" s="1134"/>
      <c r="R2" s="1134"/>
      <c r="S2" s="1134"/>
      <c r="T2" s="1134"/>
    </row>
    <row r="3" spans="1:20" ht="18" x14ac:dyDescent="0.25">
      <c r="A3" s="1135" t="s">
        <v>709</v>
      </c>
      <c r="B3" s="1135"/>
      <c r="C3" s="1135"/>
      <c r="D3" s="1135"/>
      <c r="E3" s="1135"/>
      <c r="F3" s="1135"/>
      <c r="G3" s="1135"/>
      <c r="H3" s="1135"/>
      <c r="I3" s="1135"/>
      <c r="J3" s="1135"/>
      <c r="K3" s="1135"/>
      <c r="L3" s="1135"/>
      <c r="M3" s="1135"/>
      <c r="N3" s="1135"/>
      <c r="O3" s="1135"/>
      <c r="P3" s="1135"/>
      <c r="Q3" s="1135"/>
      <c r="R3" s="1135"/>
      <c r="S3" s="1135"/>
      <c r="T3" s="1135"/>
    </row>
    <row r="4" spans="1:20" ht="12.75" customHeight="1" x14ac:dyDescent="0.2">
      <c r="A4" s="1133" t="s">
        <v>717</v>
      </c>
      <c r="B4" s="1133"/>
      <c r="C4" s="1133"/>
      <c r="D4" s="1133"/>
      <c r="E4" s="1133"/>
      <c r="F4" s="1133"/>
      <c r="G4" s="1133"/>
      <c r="H4" s="1133"/>
      <c r="I4" s="1133"/>
      <c r="J4" s="1133"/>
      <c r="K4" s="1133"/>
      <c r="L4" s="1133"/>
      <c r="M4" s="1133"/>
      <c r="N4" s="1133"/>
      <c r="O4" s="1133"/>
      <c r="P4" s="1133"/>
      <c r="Q4" s="1133"/>
      <c r="R4" s="1133"/>
      <c r="S4" s="1133"/>
      <c r="T4" s="1133"/>
    </row>
    <row r="5" spans="1:20" s="285" customFormat="1" ht="7.5" customHeight="1" x14ac:dyDescent="0.2">
      <c r="A5" s="1133"/>
      <c r="B5" s="1133"/>
      <c r="C5" s="1133"/>
      <c r="D5" s="1133"/>
      <c r="E5" s="1133"/>
      <c r="F5" s="1133"/>
      <c r="G5" s="1133"/>
      <c r="H5" s="1133"/>
      <c r="I5" s="1133"/>
      <c r="J5" s="1133"/>
      <c r="K5" s="1133"/>
      <c r="L5" s="1133"/>
      <c r="M5" s="1133"/>
      <c r="N5" s="1133"/>
      <c r="O5" s="1133"/>
      <c r="P5" s="1133"/>
      <c r="Q5" s="1133"/>
      <c r="R5" s="1133"/>
      <c r="S5" s="1133"/>
      <c r="T5" s="1133"/>
    </row>
    <row r="6" spans="1:20" x14ac:dyDescent="0.2">
      <c r="A6" s="1126"/>
      <c r="B6" s="1126"/>
      <c r="C6" s="1126"/>
      <c r="D6" s="1126"/>
      <c r="E6" s="1126"/>
      <c r="F6" s="1126"/>
      <c r="G6" s="1126"/>
      <c r="H6" s="1126"/>
      <c r="I6" s="1126"/>
      <c r="J6" s="1126"/>
      <c r="K6" s="1126"/>
      <c r="L6" s="1126"/>
      <c r="M6" s="1126"/>
      <c r="N6" s="1126"/>
      <c r="O6" s="1126"/>
      <c r="P6" s="1126"/>
      <c r="Q6" s="1126"/>
      <c r="R6" s="1126"/>
      <c r="S6" s="1126"/>
      <c r="T6" s="1126"/>
    </row>
    <row r="7" spans="1:20" x14ac:dyDescent="0.2">
      <c r="A7" s="1128" t="s">
        <v>165</v>
      </c>
      <c r="B7" s="1128"/>
      <c r="H7" s="708"/>
      <c r="L7" s="1127"/>
      <c r="M7" s="1127"/>
      <c r="N7" s="1127"/>
      <c r="O7" s="1127"/>
      <c r="P7" s="1127"/>
      <c r="Q7" s="1127"/>
      <c r="R7" s="1127"/>
      <c r="S7" s="1127"/>
      <c r="T7" s="1127"/>
    </row>
    <row r="8" spans="1:20" ht="24.75" customHeight="1" x14ac:dyDescent="0.2">
      <c r="A8" s="981" t="s">
        <v>2</v>
      </c>
      <c r="B8" s="981" t="s">
        <v>3</v>
      </c>
      <c r="C8" s="1035" t="s">
        <v>494</v>
      </c>
      <c r="D8" s="1036"/>
      <c r="E8" s="1036"/>
      <c r="F8" s="1036"/>
      <c r="G8" s="1037"/>
      <c r="H8" s="1129" t="s">
        <v>87</v>
      </c>
      <c r="I8" s="1035" t="s">
        <v>88</v>
      </c>
      <c r="J8" s="1036"/>
      <c r="K8" s="1036"/>
      <c r="L8" s="1037"/>
      <c r="M8" s="981" t="s">
        <v>659</v>
      </c>
      <c r="N8" s="981"/>
      <c r="O8" s="981"/>
      <c r="P8" s="981"/>
      <c r="Q8" s="981"/>
      <c r="R8" s="981"/>
      <c r="S8" s="1132" t="s">
        <v>859</v>
      </c>
      <c r="T8" s="1132"/>
    </row>
    <row r="9" spans="1:20" ht="44.45" customHeight="1" x14ac:dyDescent="0.2">
      <c r="A9" s="981"/>
      <c r="B9" s="981"/>
      <c r="C9" s="704" t="s">
        <v>5</v>
      </c>
      <c r="D9" s="704" t="s">
        <v>6</v>
      </c>
      <c r="E9" s="704" t="s">
        <v>362</v>
      </c>
      <c r="F9" s="705" t="s">
        <v>104</v>
      </c>
      <c r="G9" s="705" t="s">
        <v>232</v>
      </c>
      <c r="H9" s="1130"/>
      <c r="I9" s="704" t="s">
        <v>93</v>
      </c>
      <c r="J9" s="704" t="s">
        <v>21</v>
      </c>
      <c r="K9" s="704" t="s">
        <v>44</v>
      </c>
      <c r="L9" s="704" t="s">
        <v>696</v>
      </c>
      <c r="M9" s="704" t="s">
        <v>18</v>
      </c>
      <c r="N9" s="704" t="s">
        <v>922</v>
      </c>
      <c r="O9" s="704" t="s">
        <v>923</v>
      </c>
      <c r="P9" s="704" t="s">
        <v>924</v>
      </c>
      <c r="Q9" s="704" t="s">
        <v>663</v>
      </c>
      <c r="R9" s="704" t="s">
        <v>664</v>
      </c>
      <c r="S9" s="704" t="s">
        <v>873</v>
      </c>
      <c r="T9" s="704" t="s">
        <v>871</v>
      </c>
    </row>
    <row r="10" spans="1:20" s="238" customFormat="1" x14ac:dyDescent="0.2">
      <c r="A10" s="290">
        <v>1</v>
      </c>
      <c r="B10" s="290">
        <v>2</v>
      </c>
      <c r="C10" s="290">
        <v>3</v>
      </c>
      <c r="D10" s="290">
        <v>4</v>
      </c>
      <c r="E10" s="290">
        <v>5</v>
      </c>
      <c r="F10" s="290">
        <v>6</v>
      </c>
      <c r="G10" s="290">
        <v>7</v>
      </c>
      <c r="H10" s="290">
        <v>8</v>
      </c>
      <c r="I10" s="290">
        <v>9</v>
      </c>
      <c r="J10" s="290">
        <v>10</v>
      </c>
      <c r="K10" s="290">
        <v>11</v>
      </c>
      <c r="L10" s="290">
        <v>12</v>
      </c>
      <c r="M10" s="290">
        <v>13</v>
      </c>
      <c r="N10" s="290">
        <v>14</v>
      </c>
      <c r="O10" s="290">
        <v>15</v>
      </c>
      <c r="P10" s="290">
        <v>16</v>
      </c>
      <c r="Q10" s="290">
        <v>17</v>
      </c>
      <c r="R10" s="290">
        <v>18</v>
      </c>
      <c r="S10" s="290">
        <v>19</v>
      </c>
      <c r="T10" s="290">
        <v>20</v>
      </c>
    </row>
    <row r="11" spans="1:20" ht="21" customHeight="1" x14ac:dyDescent="0.2">
      <c r="A11" s="346">
        <v>1</v>
      </c>
      <c r="B11" s="350" t="s">
        <v>893</v>
      </c>
      <c r="C11" s="346">
        <v>32177</v>
      </c>
      <c r="D11" s="346">
        <v>0</v>
      </c>
      <c r="E11" s="346">
        <v>0</v>
      </c>
      <c r="F11" s="346">
        <v>0</v>
      </c>
      <c r="G11" s="346">
        <f>SUM(C11:F11)</f>
        <v>32177</v>
      </c>
      <c r="H11" s="356">
        <v>220</v>
      </c>
      <c r="I11" s="358">
        <v>707.89400000000001</v>
      </c>
      <c r="J11" s="358">
        <f>G11*220*100/1000000</f>
        <v>707.89400000000001</v>
      </c>
      <c r="K11" s="358">
        <v>0</v>
      </c>
      <c r="L11" s="358">
        <v>0</v>
      </c>
      <c r="M11" s="358">
        <f>N11+O11+P11+Q11+R11</f>
        <v>141.5788</v>
      </c>
      <c r="N11" s="358">
        <f>G11*0.04*37/1000</f>
        <v>47.621960000000001</v>
      </c>
      <c r="O11" s="358">
        <f>G11*0.04*37/1000</f>
        <v>47.621960000000001</v>
      </c>
      <c r="P11" s="358">
        <f>G11*0.04*36/1000</f>
        <v>46.334879999999998</v>
      </c>
      <c r="Q11" s="358">
        <v>0</v>
      </c>
      <c r="R11" s="358">
        <v>0</v>
      </c>
      <c r="S11" s="346"/>
      <c r="T11" s="358">
        <f>J11*1500/100000</f>
        <v>10.618410000000001</v>
      </c>
    </row>
    <row r="12" spans="1:20" ht="21" customHeight="1" x14ac:dyDescent="0.2">
      <c r="A12" s="346">
        <v>2</v>
      </c>
      <c r="B12" s="350" t="s">
        <v>894</v>
      </c>
      <c r="C12" s="346">
        <v>8304</v>
      </c>
      <c r="D12" s="346">
        <v>0</v>
      </c>
      <c r="E12" s="346">
        <v>0</v>
      </c>
      <c r="F12" s="346">
        <v>0</v>
      </c>
      <c r="G12" s="346">
        <f t="shared" ref="G12:G32" si="0">SUM(C12:F12)</f>
        <v>8304</v>
      </c>
      <c r="H12" s="356">
        <v>220</v>
      </c>
      <c r="I12" s="358">
        <v>182.68799999999999</v>
      </c>
      <c r="J12" s="358">
        <f t="shared" ref="J12:J20" si="1">G12*220*100/1000000</f>
        <v>182.68799999999999</v>
      </c>
      <c r="K12" s="358">
        <v>0</v>
      </c>
      <c r="L12" s="358">
        <v>0</v>
      </c>
      <c r="M12" s="358">
        <f t="shared" ref="M12:M20" si="2">N12+O12+P12+Q12+R12</f>
        <v>36.537599999999998</v>
      </c>
      <c r="N12" s="358">
        <f t="shared" ref="N12:N20" si="3">G12*0.04*37/1000</f>
        <v>12.28992</v>
      </c>
      <c r="O12" s="358">
        <f t="shared" ref="O12:O20" si="4">G12*0.04*37/1000</f>
        <v>12.28992</v>
      </c>
      <c r="P12" s="358">
        <f t="shared" ref="P12:P20" si="5">G12*0.04*36/1000</f>
        <v>11.95776</v>
      </c>
      <c r="Q12" s="358">
        <v>0</v>
      </c>
      <c r="R12" s="358">
        <v>0</v>
      </c>
      <c r="S12" s="346"/>
      <c r="T12" s="358">
        <f t="shared" ref="T12:T20" si="6">J12*1500/100000</f>
        <v>2.7403200000000001</v>
      </c>
    </row>
    <row r="13" spans="1:20" ht="21" customHeight="1" x14ac:dyDescent="0.2">
      <c r="A13" s="346">
        <v>3</v>
      </c>
      <c r="B13" s="350" t="s">
        <v>895</v>
      </c>
      <c r="C13" s="346">
        <v>30664</v>
      </c>
      <c r="D13" s="346">
        <v>0</v>
      </c>
      <c r="E13" s="346">
        <v>0</v>
      </c>
      <c r="F13" s="346">
        <v>0</v>
      </c>
      <c r="G13" s="346">
        <f t="shared" si="0"/>
        <v>30664</v>
      </c>
      <c r="H13" s="356">
        <v>220</v>
      </c>
      <c r="I13" s="358">
        <v>674.60799999999995</v>
      </c>
      <c r="J13" s="358">
        <f t="shared" si="1"/>
        <v>674.60799999999995</v>
      </c>
      <c r="K13" s="358">
        <v>0</v>
      </c>
      <c r="L13" s="358">
        <v>0</v>
      </c>
      <c r="M13" s="358">
        <f t="shared" si="2"/>
        <v>134.92159999999998</v>
      </c>
      <c r="N13" s="358">
        <f t="shared" si="3"/>
        <v>45.382719999999999</v>
      </c>
      <c r="O13" s="358">
        <f t="shared" si="4"/>
        <v>45.382719999999999</v>
      </c>
      <c r="P13" s="358">
        <f t="shared" si="5"/>
        <v>44.156159999999993</v>
      </c>
      <c r="Q13" s="358">
        <v>0</v>
      </c>
      <c r="R13" s="358">
        <v>0</v>
      </c>
      <c r="S13" s="346"/>
      <c r="T13" s="358">
        <f t="shared" si="6"/>
        <v>10.119119999999999</v>
      </c>
    </row>
    <row r="14" spans="1:20" ht="21" customHeight="1" x14ac:dyDescent="0.2">
      <c r="A14" s="346">
        <v>4</v>
      </c>
      <c r="B14" s="350" t="s">
        <v>896</v>
      </c>
      <c r="C14" s="346">
        <v>40939</v>
      </c>
      <c r="D14" s="346">
        <v>0</v>
      </c>
      <c r="E14" s="346">
        <v>0</v>
      </c>
      <c r="F14" s="346">
        <v>0</v>
      </c>
      <c r="G14" s="346">
        <f t="shared" si="0"/>
        <v>40939</v>
      </c>
      <c r="H14" s="356">
        <v>220</v>
      </c>
      <c r="I14" s="358">
        <v>900.65800000000002</v>
      </c>
      <c r="J14" s="358">
        <f t="shared" si="1"/>
        <v>900.65800000000002</v>
      </c>
      <c r="K14" s="358">
        <v>0</v>
      </c>
      <c r="L14" s="358">
        <v>0</v>
      </c>
      <c r="M14" s="358">
        <f t="shared" si="2"/>
        <v>180.13159999999999</v>
      </c>
      <c r="N14" s="358">
        <f t="shared" si="3"/>
        <v>60.58972</v>
      </c>
      <c r="O14" s="358">
        <f t="shared" si="4"/>
        <v>60.58972</v>
      </c>
      <c r="P14" s="358">
        <f t="shared" si="5"/>
        <v>58.952159999999999</v>
      </c>
      <c r="Q14" s="358">
        <v>0</v>
      </c>
      <c r="R14" s="358">
        <v>0</v>
      </c>
      <c r="S14" s="346"/>
      <c r="T14" s="358">
        <f t="shared" si="6"/>
        <v>13.509869999999999</v>
      </c>
    </row>
    <row r="15" spans="1:20" ht="21" customHeight="1" x14ac:dyDescent="0.2">
      <c r="A15" s="346">
        <v>5</v>
      </c>
      <c r="B15" s="350" t="s">
        <v>897</v>
      </c>
      <c r="C15" s="346">
        <v>32059</v>
      </c>
      <c r="D15" s="346">
        <v>0</v>
      </c>
      <c r="E15" s="346">
        <v>0</v>
      </c>
      <c r="F15" s="346">
        <v>0</v>
      </c>
      <c r="G15" s="346">
        <f t="shared" si="0"/>
        <v>32059</v>
      </c>
      <c r="H15" s="356">
        <v>220</v>
      </c>
      <c r="I15" s="358">
        <v>705.298</v>
      </c>
      <c r="J15" s="358">
        <f t="shared" si="1"/>
        <v>705.298</v>
      </c>
      <c r="K15" s="358">
        <v>0</v>
      </c>
      <c r="L15" s="358">
        <v>0</v>
      </c>
      <c r="M15" s="358">
        <f t="shared" si="2"/>
        <v>141.05960000000002</v>
      </c>
      <c r="N15" s="358">
        <f t="shared" si="3"/>
        <v>47.447320000000005</v>
      </c>
      <c r="O15" s="358">
        <f t="shared" si="4"/>
        <v>47.447320000000005</v>
      </c>
      <c r="P15" s="358">
        <f t="shared" si="5"/>
        <v>46.164960000000008</v>
      </c>
      <c r="Q15" s="358">
        <v>0</v>
      </c>
      <c r="R15" s="358">
        <v>0</v>
      </c>
      <c r="S15" s="346"/>
      <c r="T15" s="358">
        <f>J15*1500/100000</f>
        <v>10.579470000000001</v>
      </c>
    </row>
    <row r="16" spans="1:20" ht="21" customHeight="1" x14ac:dyDescent="0.2">
      <c r="A16" s="346">
        <v>6</v>
      </c>
      <c r="B16" s="350" t="s">
        <v>898</v>
      </c>
      <c r="C16" s="346">
        <v>33178</v>
      </c>
      <c r="D16" s="346">
        <v>0</v>
      </c>
      <c r="E16" s="346">
        <v>0</v>
      </c>
      <c r="F16" s="346">
        <v>0</v>
      </c>
      <c r="G16" s="346">
        <f t="shared" si="0"/>
        <v>33178</v>
      </c>
      <c r="H16" s="356">
        <v>220</v>
      </c>
      <c r="I16" s="358">
        <v>729.91600000000005</v>
      </c>
      <c r="J16" s="358">
        <f t="shared" si="1"/>
        <v>729.91600000000005</v>
      </c>
      <c r="K16" s="358">
        <v>0</v>
      </c>
      <c r="L16" s="358">
        <v>0</v>
      </c>
      <c r="M16" s="358">
        <f t="shared" si="2"/>
        <v>145.98320000000001</v>
      </c>
      <c r="N16" s="358">
        <f t="shared" si="3"/>
        <v>49.103439999999999</v>
      </c>
      <c r="O16" s="358">
        <f t="shared" si="4"/>
        <v>49.103439999999999</v>
      </c>
      <c r="P16" s="358">
        <f t="shared" si="5"/>
        <v>47.776320000000005</v>
      </c>
      <c r="Q16" s="358">
        <v>0</v>
      </c>
      <c r="R16" s="358">
        <v>0</v>
      </c>
      <c r="S16" s="346"/>
      <c r="T16" s="358">
        <f t="shared" si="6"/>
        <v>10.948740000000001</v>
      </c>
    </row>
    <row r="17" spans="1:20" ht="21" customHeight="1" x14ac:dyDescent="0.2">
      <c r="A17" s="346">
        <v>7</v>
      </c>
      <c r="B17" s="350" t="s">
        <v>899</v>
      </c>
      <c r="C17" s="346">
        <v>31633</v>
      </c>
      <c r="D17" s="346">
        <v>0</v>
      </c>
      <c r="E17" s="346">
        <v>0</v>
      </c>
      <c r="F17" s="346">
        <v>0</v>
      </c>
      <c r="G17" s="346">
        <f t="shared" si="0"/>
        <v>31633</v>
      </c>
      <c r="H17" s="346">
        <v>220</v>
      </c>
      <c r="I17" s="358">
        <v>695.92600000000004</v>
      </c>
      <c r="J17" s="358">
        <f t="shared" si="1"/>
        <v>695.92600000000004</v>
      </c>
      <c r="K17" s="358">
        <v>0</v>
      </c>
      <c r="L17" s="358">
        <v>0</v>
      </c>
      <c r="M17" s="358">
        <f t="shared" si="2"/>
        <v>139.18520000000001</v>
      </c>
      <c r="N17" s="358">
        <f t="shared" si="3"/>
        <v>46.816839999999999</v>
      </c>
      <c r="O17" s="358">
        <f t="shared" si="4"/>
        <v>46.816839999999999</v>
      </c>
      <c r="P17" s="358">
        <f t="shared" si="5"/>
        <v>45.551519999999996</v>
      </c>
      <c r="Q17" s="358">
        <v>0</v>
      </c>
      <c r="R17" s="358">
        <v>0</v>
      </c>
      <c r="S17" s="346"/>
      <c r="T17" s="358">
        <f t="shared" si="6"/>
        <v>10.438890000000001</v>
      </c>
    </row>
    <row r="18" spans="1:20" ht="21" customHeight="1" x14ac:dyDescent="0.2">
      <c r="A18" s="346">
        <v>8</v>
      </c>
      <c r="B18" s="350" t="s">
        <v>900</v>
      </c>
      <c r="C18" s="346">
        <v>21107</v>
      </c>
      <c r="D18" s="346">
        <v>0</v>
      </c>
      <c r="E18" s="346">
        <v>0</v>
      </c>
      <c r="F18" s="346">
        <v>0</v>
      </c>
      <c r="G18" s="346">
        <f t="shared" si="0"/>
        <v>21107</v>
      </c>
      <c r="H18" s="346">
        <v>220</v>
      </c>
      <c r="I18" s="358">
        <v>464.35399999999998</v>
      </c>
      <c r="J18" s="358">
        <f t="shared" si="1"/>
        <v>464.35399999999998</v>
      </c>
      <c r="K18" s="358">
        <v>0</v>
      </c>
      <c r="L18" s="358">
        <v>0</v>
      </c>
      <c r="M18" s="358">
        <f t="shared" si="2"/>
        <v>92.870800000000003</v>
      </c>
      <c r="N18" s="358">
        <f t="shared" si="3"/>
        <v>31.23836</v>
      </c>
      <c r="O18" s="358">
        <f t="shared" si="4"/>
        <v>31.23836</v>
      </c>
      <c r="P18" s="358">
        <f t="shared" si="5"/>
        <v>30.394079999999999</v>
      </c>
      <c r="Q18" s="358">
        <v>0</v>
      </c>
      <c r="R18" s="358">
        <v>0</v>
      </c>
      <c r="S18" s="346"/>
      <c r="T18" s="358">
        <f t="shared" si="6"/>
        <v>6.9653099999999997</v>
      </c>
    </row>
    <row r="19" spans="1:20" ht="21" customHeight="1" x14ac:dyDescent="0.2">
      <c r="A19" s="346">
        <v>9</v>
      </c>
      <c r="B19" s="350" t="s">
        <v>901</v>
      </c>
      <c r="C19" s="346">
        <v>53050</v>
      </c>
      <c r="D19" s="346">
        <v>0</v>
      </c>
      <c r="E19" s="346">
        <v>0</v>
      </c>
      <c r="F19" s="346">
        <v>0</v>
      </c>
      <c r="G19" s="346">
        <f t="shared" si="0"/>
        <v>53050</v>
      </c>
      <c r="H19" s="346">
        <v>220</v>
      </c>
      <c r="I19" s="358">
        <v>1167.0999999999999</v>
      </c>
      <c r="J19" s="358">
        <f t="shared" si="1"/>
        <v>1167.0999999999999</v>
      </c>
      <c r="K19" s="358">
        <v>0</v>
      </c>
      <c r="L19" s="358">
        <v>0</v>
      </c>
      <c r="M19" s="358">
        <f t="shared" si="2"/>
        <v>233.42</v>
      </c>
      <c r="N19" s="358">
        <f t="shared" si="3"/>
        <v>78.513999999999996</v>
      </c>
      <c r="O19" s="358">
        <f t="shared" si="4"/>
        <v>78.513999999999996</v>
      </c>
      <c r="P19" s="358">
        <f t="shared" si="5"/>
        <v>76.391999999999996</v>
      </c>
      <c r="Q19" s="358">
        <v>0</v>
      </c>
      <c r="R19" s="358">
        <v>0</v>
      </c>
      <c r="S19" s="346"/>
      <c r="T19" s="358">
        <f t="shared" si="6"/>
        <v>17.506499999999999</v>
      </c>
    </row>
    <row r="20" spans="1:20" ht="21" customHeight="1" x14ac:dyDescent="0.2">
      <c r="A20" s="346">
        <v>10</v>
      </c>
      <c r="B20" s="350" t="s">
        <v>902</v>
      </c>
      <c r="C20" s="346">
        <v>42753</v>
      </c>
      <c r="D20" s="346">
        <v>0</v>
      </c>
      <c r="E20" s="346">
        <v>0</v>
      </c>
      <c r="F20" s="346">
        <v>0</v>
      </c>
      <c r="G20" s="346">
        <f t="shared" si="0"/>
        <v>42753</v>
      </c>
      <c r="H20" s="346">
        <v>220</v>
      </c>
      <c r="I20" s="358">
        <v>940.56600000000003</v>
      </c>
      <c r="J20" s="358">
        <f t="shared" si="1"/>
        <v>940.56600000000003</v>
      </c>
      <c r="K20" s="358">
        <v>0</v>
      </c>
      <c r="L20" s="358">
        <v>0</v>
      </c>
      <c r="M20" s="358">
        <f t="shared" si="2"/>
        <v>188.11320000000001</v>
      </c>
      <c r="N20" s="358">
        <f t="shared" si="3"/>
        <v>63.274440000000006</v>
      </c>
      <c r="O20" s="358">
        <f t="shared" si="4"/>
        <v>63.274440000000006</v>
      </c>
      <c r="P20" s="358">
        <f t="shared" si="5"/>
        <v>61.564320000000009</v>
      </c>
      <c r="Q20" s="358">
        <v>0</v>
      </c>
      <c r="R20" s="358">
        <v>0</v>
      </c>
      <c r="S20" s="346"/>
      <c r="T20" s="358">
        <f t="shared" si="6"/>
        <v>14.10849</v>
      </c>
    </row>
    <row r="21" spans="1:20" ht="21" customHeight="1" x14ac:dyDescent="0.25">
      <c r="A21" s="346">
        <v>11</v>
      </c>
      <c r="B21" s="350" t="s">
        <v>938</v>
      </c>
      <c r="C21" s="346">
        <v>10526</v>
      </c>
      <c r="D21" s="346">
        <v>0</v>
      </c>
      <c r="E21" s="346">
        <v>0</v>
      </c>
      <c r="F21" s="346">
        <v>0</v>
      </c>
      <c r="G21" s="346">
        <f t="shared" si="0"/>
        <v>10526</v>
      </c>
      <c r="H21" s="303">
        <v>220</v>
      </c>
      <c r="I21" s="358">
        <v>231.572</v>
      </c>
      <c r="J21" s="358">
        <f>G21*220*100/1000000</f>
        <v>231.572</v>
      </c>
      <c r="K21" s="358">
        <v>0</v>
      </c>
      <c r="L21" s="358">
        <v>0</v>
      </c>
      <c r="M21" s="358">
        <f>N21+O21+P21+Q21+R21</f>
        <v>46.314400000000006</v>
      </c>
      <c r="N21" s="358">
        <f>G21*0.04*37/1000</f>
        <v>15.578480000000001</v>
      </c>
      <c r="O21" s="358">
        <f>G21*0.04*37/1000</f>
        <v>15.578480000000001</v>
      </c>
      <c r="P21" s="358">
        <f>G21*0.04*36/1000</f>
        <v>15.157440000000001</v>
      </c>
      <c r="Q21" s="358">
        <v>0</v>
      </c>
      <c r="R21" s="358">
        <v>0</v>
      </c>
      <c r="S21" s="357"/>
      <c r="T21" s="358">
        <f>J21*1500/100000</f>
        <v>3.4735800000000001</v>
      </c>
    </row>
    <row r="22" spans="1:20" ht="21" customHeight="1" x14ac:dyDescent="0.25">
      <c r="A22" s="346">
        <v>12</v>
      </c>
      <c r="B22" s="350" t="s">
        <v>939</v>
      </c>
      <c r="C22" s="346">
        <v>16633</v>
      </c>
      <c r="D22" s="346">
        <v>425</v>
      </c>
      <c r="E22" s="346">
        <v>0</v>
      </c>
      <c r="F22" s="346">
        <v>0</v>
      </c>
      <c r="G22" s="346">
        <f t="shared" si="0"/>
        <v>17058</v>
      </c>
      <c r="H22" s="303">
        <v>220</v>
      </c>
      <c r="I22" s="358">
        <v>375.27600000000001</v>
      </c>
      <c r="J22" s="358">
        <f t="shared" ref="J22:J32" si="7">G22*220*100/1000000</f>
        <v>375.27600000000001</v>
      </c>
      <c r="K22" s="358">
        <f>SUM(K13:K21)</f>
        <v>0</v>
      </c>
      <c r="L22" s="358">
        <f>SUM(L13:L21)</f>
        <v>0</v>
      </c>
      <c r="M22" s="358">
        <f t="shared" ref="M22:M32" si="8">N22+O22+P22+Q22+R22</f>
        <v>75.055199999999999</v>
      </c>
      <c r="N22" s="358">
        <f t="shared" ref="N22:N32" si="9">G22*0.04*37/1000</f>
        <v>25.245840000000001</v>
      </c>
      <c r="O22" s="358">
        <f t="shared" ref="O22:O32" si="10">G22*0.04*37/1000</f>
        <v>25.245840000000001</v>
      </c>
      <c r="P22" s="358">
        <f t="shared" ref="P22:P32" si="11">G22*0.04*36/1000</f>
        <v>24.56352</v>
      </c>
      <c r="Q22" s="358">
        <v>0</v>
      </c>
      <c r="R22" s="358">
        <v>0</v>
      </c>
      <c r="S22" s="357"/>
      <c r="T22" s="358">
        <f t="shared" ref="T22:T32" si="12">J22*1500/100000</f>
        <v>5.6291399999999996</v>
      </c>
    </row>
    <row r="23" spans="1:20" ht="21" customHeight="1" x14ac:dyDescent="0.25">
      <c r="A23" s="346">
        <v>13</v>
      </c>
      <c r="B23" s="350" t="s">
        <v>940</v>
      </c>
      <c r="C23" s="346">
        <v>31695</v>
      </c>
      <c r="D23" s="346">
        <v>0</v>
      </c>
      <c r="E23" s="346">
        <v>0</v>
      </c>
      <c r="F23" s="346">
        <v>0</v>
      </c>
      <c r="G23" s="346">
        <f t="shared" si="0"/>
        <v>31695</v>
      </c>
      <c r="H23" s="303">
        <v>220</v>
      </c>
      <c r="I23" s="358">
        <v>697.29</v>
      </c>
      <c r="J23" s="358">
        <f t="shared" si="7"/>
        <v>697.29</v>
      </c>
      <c r="K23" s="358">
        <v>0</v>
      </c>
      <c r="L23" s="358">
        <v>0</v>
      </c>
      <c r="M23" s="358">
        <f t="shared" si="8"/>
        <v>139.458</v>
      </c>
      <c r="N23" s="358">
        <f t="shared" si="9"/>
        <v>46.9086</v>
      </c>
      <c r="O23" s="358">
        <f t="shared" si="10"/>
        <v>46.9086</v>
      </c>
      <c r="P23" s="358">
        <f t="shared" si="11"/>
        <v>45.640799999999999</v>
      </c>
      <c r="Q23" s="358">
        <v>0</v>
      </c>
      <c r="R23" s="358">
        <v>0</v>
      </c>
      <c r="S23" s="357"/>
      <c r="T23" s="358">
        <f t="shared" si="12"/>
        <v>10.459350000000001</v>
      </c>
    </row>
    <row r="24" spans="1:20" ht="21" customHeight="1" x14ac:dyDescent="0.25">
      <c r="A24" s="346">
        <v>14</v>
      </c>
      <c r="B24" s="350" t="s">
        <v>941</v>
      </c>
      <c r="C24" s="346">
        <v>44050</v>
      </c>
      <c r="D24" s="346">
        <v>0</v>
      </c>
      <c r="E24" s="346">
        <v>0</v>
      </c>
      <c r="F24" s="346">
        <v>0</v>
      </c>
      <c r="G24" s="346">
        <f t="shared" si="0"/>
        <v>44050</v>
      </c>
      <c r="H24" s="303">
        <v>220</v>
      </c>
      <c r="I24" s="358">
        <v>969.1</v>
      </c>
      <c r="J24" s="358">
        <f t="shared" si="7"/>
        <v>969.1</v>
      </c>
      <c r="K24" s="358">
        <f t="shared" ref="K24:L24" si="13">SUM(K15:K23)</f>
        <v>0</v>
      </c>
      <c r="L24" s="358">
        <f t="shared" si="13"/>
        <v>0</v>
      </c>
      <c r="M24" s="358">
        <f t="shared" si="8"/>
        <v>193.82</v>
      </c>
      <c r="N24" s="358">
        <f t="shared" si="9"/>
        <v>65.194000000000003</v>
      </c>
      <c r="O24" s="358">
        <f t="shared" si="10"/>
        <v>65.194000000000003</v>
      </c>
      <c r="P24" s="358">
        <f t="shared" si="11"/>
        <v>63.432000000000002</v>
      </c>
      <c r="Q24" s="358">
        <v>0</v>
      </c>
      <c r="R24" s="358">
        <v>0</v>
      </c>
      <c r="S24" s="357"/>
      <c r="T24" s="358">
        <f t="shared" si="12"/>
        <v>14.5365</v>
      </c>
    </row>
    <row r="25" spans="1:20" ht="21" customHeight="1" x14ac:dyDescent="0.25">
      <c r="A25" s="346">
        <v>15</v>
      </c>
      <c r="B25" s="350" t="s">
        <v>942</v>
      </c>
      <c r="C25" s="346">
        <v>22051</v>
      </c>
      <c r="D25" s="346">
        <v>0</v>
      </c>
      <c r="E25" s="346">
        <v>0</v>
      </c>
      <c r="F25" s="346">
        <v>0</v>
      </c>
      <c r="G25" s="346">
        <f t="shared" si="0"/>
        <v>22051</v>
      </c>
      <c r="H25" s="303">
        <v>220</v>
      </c>
      <c r="I25" s="358">
        <v>485.12200000000001</v>
      </c>
      <c r="J25" s="358">
        <f t="shared" si="7"/>
        <v>485.12200000000001</v>
      </c>
      <c r="K25" s="358">
        <v>0</v>
      </c>
      <c r="L25" s="358">
        <v>0</v>
      </c>
      <c r="M25" s="358">
        <f t="shared" si="8"/>
        <v>97.0244</v>
      </c>
      <c r="N25" s="358">
        <f t="shared" si="9"/>
        <v>32.635480000000001</v>
      </c>
      <c r="O25" s="358">
        <f t="shared" si="10"/>
        <v>32.635480000000001</v>
      </c>
      <c r="P25" s="358">
        <f t="shared" si="11"/>
        <v>31.753439999999998</v>
      </c>
      <c r="Q25" s="358">
        <v>0</v>
      </c>
      <c r="R25" s="358">
        <v>0</v>
      </c>
      <c r="S25" s="357"/>
      <c r="T25" s="358">
        <f t="shared" si="12"/>
        <v>7.2768300000000004</v>
      </c>
    </row>
    <row r="26" spans="1:20" ht="21" customHeight="1" x14ac:dyDescent="0.25">
      <c r="A26" s="346">
        <v>16</v>
      </c>
      <c r="B26" s="350" t="s">
        <v>943</v>
      </c>
      <c r="C26" s="346">
        <v>15737</v>
      </c>
      <c r="D26" s="346">
        <v>0</v>
      </c>
      <c r="E26" s="346">
        <v>0</v>
      </c>
      <c r="F26" s="346">
        <v>0</v>
      </c>
      <c r="G26" s="346">
        <f t="shared" si="0"/>
        <v>15737</v>
      </c>
      <c r="H26" s="303">
        <v>220</v>
      </c>
      <c r="I26" s="358">
        <v>346.214</v>
      </c>
      <c r="J26" s="358">
        <f t="shared" si="7"/>
        <v>346.214</v>
      </c>
      <c r="K26" s="358">
        <f t="shared" ref="K26:L26" si="14">SUM(K17:K25)</f>
        <v>0</v>
      </c>
      <c r="L26" s="358">
        <f t="shared" si="14"/>
        <v>0</v>
      </c>
      <c r="M26" s="358">
        <f t="shared" si="8"/>
        <v>69.242800000000003</v>
      </c>
      <c r="N26" s="358">
        <f t="shared" si="9"/>
        <v>23.290760000000002</v>
      </c>
      <c r="O26" s="358">
        <f t="shared" si="10"/>
        <v>23.290760000000002</v>
      </c>
      <c r="P26" s="358">
        <f t="shared" si="11"/>
        <v>22.661279999999998</v>
      </c>
      <c r="Q26" s="358">
        <v>0</v>
      </c>
      <c r="R26" s="358">
        <v>0</v>
      </c>
      <c r="S26" s="357"/>
      <c r="T26" s="358">
        <f t="shared" si="12"/>
        <v>5.1932099999999997</v>
      </c>
    </row>
    <row r="27" spans="1:20" ht="21" customHeight="1" x14ac:dyDescent="0.25">
      <c r="A27" s="346">
        <v>17</v>
      </c>
      <c r="B27" s="350" t="s">
        <v>944</v>
      </c>
      <c r="C27" s="346">
        <v>13496</v>
      </c>
      <c r="D27" s="346">
        <v>0</v>
      </c>
      <c r="E27" s="346">
        <v>0</v>
      </c>
      <c r="F27" s="346">
        <v>0</v>
      </c>
      <c r="G27" s="346">
        <f t="shared" si="0"/>
        <v>13496</v>
      </c>
      <c r="H27" s="303">
        <v>220</v>
      </c>
      <c r="I27" s="358">
        <v>296.91199999999998</v>
      </c>
      <c r="J27" s="358">
        <f t="shared" si="7"/>
        <v>296.91199999999998</v>
      </c>
      <c r="K27" s="358">
        <v>0</v>
      </c>
      <c r="L27" s="358">
        <v>0</v>
      </c>
      <c r="M27" s="358">
        <f t="shared" si="8"/>
        <v>59.382400000000004</v>
      </c>
      <c r="N27" s="358">
        <f t="shared" si="9"/>
        <v>19.974080000000001</v>
      </c>
      <c r="O27" s="358">
        <f t="shared" si="10"/>
        <v>19.974080000000001</v>
      </c>
      <c r="P27" s="358">
        <f t="shared" si="11"/>
        <v>19.434240000000003</v>
      </c>
      <c r="Q27" s="358">
        <v>0</v>
      </c>
      <c r="R27" s="358">
        <v>0</v>
      </c>
      <c r="S27" s="357"/>
      <c r="T27" s="358">
        <f t="shared" si="12"/>
        <v>4.4536799999999994</v>
      </c>
    </row>
    <row r="28" spans="1:20" ht="21" customHeight="1" x14ac:dyDescent="0.25">
      <c r="A28" s="346">
        <v>18</v>
      </c>
      <c r="B28" s="350" t="s">
        <v>945</v>
      </c>
      <c r="C28" s="346">
        <v>42548</v>
      </c>
      <c r="D28" s="346">
        <v>0</v>
      </c>
      <c r="E28" s="346">
        <v>0</v>
      </c>
      <c r="F28" s="346">
        <v>0</v>
      </c>
      <c r="G28" s="346">
        <f t="shared" si="0"/>
        <v>42548</v>
      </c>
      <c r="H28" s="303">
        <v>220</v>
      </c>
      <c r="I28" s="358">
        <v>936.05600000000004</v>
      </c>
      <c r="J28" s="358">
        <f t="shared" si="7"/>
        <v>936.05600000000004</v>
      </c>
      <c r="K28" s="358">
        <f t="shared" ref="K28:L28" si="15">SUM(K19:K27)</f>
        <v>0</v>
      </c>
      <c r="L28" s="358">
        <f t="shared" si="15"/>
        <v>0</v>
      </c>
      <c r="M28" s="358">
        <f t="shared" si="8"/>
        <v>187.21120000000002</v>
      </c>
      <c r="N28" s="358">
        <f t="shared" si="9"/>
        <v>62.971040000000002</v>
      </c>
      <c r="O28" s="358">
        <f t="shared" si="10"/>
        <v>62.971040000000002</v>
      </c>
      <c r="P28" s="358">
        <f t="shared" si="11"/>
        <v>61.269120000000001</v>
      </c>
      <c r="Q28" s="358">
        <v>0</v>
      </c>
      <c r="R28" s="358">
        <v>0</v>
      </c>
      <c r="S28" s="357"/>
      <c r="T28" s="358">
        <f t="shared" si="12"/>
        <v>14.040839999999999</v>
      </c>
    </row>
    <row r="29" spans="1:20" ht="21" customHeight="1" x14ac:dyDescent="0.25">
      <c r="A29" s="346">
        <v>19</v>
      </c>
      <c r="B29" s="350" t="s">
        <v>946</v>
      </c>
      <c r="C29" s="346">
        <v>25184</v>
      </c>
      <c r="D29" s="346">
        <v>0</v>
      </c>
      <c r="E29" s="346">
        <v>0</v>
      </c>
      <c r="F29" s="346">
        <v>0</v>
      </c>
      <c r="G29" s="346">
        <f t="shared" si="0"/>
        <v>25184</v>
      </c>
      <c r="H29" s="303">
        <v>220</v>
      </c>
      <c r="I29" s="358">
        <v>554.048</v>
      </c>
      <c r="J29" s="358">
        <f t="shared" si="7"/>
        <v>554.048</v>
      </c>
      <c r="K29" s="358">
        <v>0</v>
      </c>
      <c r="L29" s="358">
        <v>0</v>
      </c>
      <c r="M29" s="358">
        <f t="shared" si="8"/>
        <v>110.8096</v>
      </c>
      <c r="N29" s="358">
        <f t="shared" si="9"/>
        <v>37.272320000000001</v>
      </c>
      <c r="O29" s="358">
        <f t="shared" si="10"/>
        <v>37.272320000000001</v>
      </c>
      <c r="P29" s="358">
        <f t="shared" si="11"/>
        <v>36.264960000000002</v>
      </c>
      <c r="Q29" s="358">
        <v>0</v>
      </c>
      <c r="R29" s="358">
        <v>0</v>
      </c>
      <c r="S29" s="357"/>
      <c r="T29" s="358">
        <f>J29*1500/100000</f>
        <v>8.3107199999999999</v>
      </c>
    </row>
    <row r="30" spans="1:20" ht="21" customHeight="1" x14ac:dyDescent="0.25">
      <c r="A30" s="346">
        <v>20</v>
      </c>
      <c r="B30" s="350" t="s">
        <v>947</v>
      </c>
      <c r="C30" s="346">
        <v>51739</v>
      </c>
      <c r="D30" s="346">
        <v>0</v>
      </c>
      <c r="E30" s="346">
        <v>0</v>
      </c>
      <c r="F30" s="346">
        <v>0</v>
      </c>
      <c r="G30" s="346">
        <f t="shared" si="0"/>
        <v>51739</v>
      </c>
      <c r="H30" s="303">
        <v>220</v>
      </c>
      <c r="I30" s="358">
        <v>1138.258</v>
      </c>
      <c r="J30" s="358">
        <f t="shared" si="7"/>
        <v>1138.258</v>
      </c>
      <c r="K30" s="358">
        <f>SUM(K21:K29)</f>
        <v>0</v>
      </c>
      <c r="L30" s="358">
        <f>SUM(L21:L29)</f>
        <v>0</v>
      </c>
      <c r="M30" s="358">
        <f t="shared" si="8"/>
        <v>227.65159999999997</v>
      </c>
      <c r="N30" s="358">
        <f t="shared" si="9"/>
        <v>76.573719999999994</v>
      </c>
      <c r="O30" s="358">
        <f t="shared" si="10"/>
        <v>76.573719999999994</v>
      </c>
      <c r="P30" s="358">
        <f t="shared" si="11"/>
        <v>74.504159999999999</v>
      </c>
      <c r="Q30" s="358">
        <v>0</v>
      </c>
      <c r="R30" s="358">
        <v>0</v>
      </c>
      <c r="S30" s="357"/>
      <c r="T30" s="358">
        <f t="shared" si="12"/>
        <v>17.073869999999999</v>
      </c>
    </row>
    <row r="31" spans="1:20" ht="21" customHeight="1" x14ac:dyDescent="0.25">
      <c r="A31" s="346">
        <v>21</v>
      </c>
      <c r="B31" s="350" t="s">
        <v>948</v>
      </c>
      <c r="C31" s="346">
        <v>4609</v>
      </c>
      <c r="D31" s="346">
        <v>640</v>
      </c>
      <c r="E31" s="303">
        <f t="shared" ref="E31:F31" si="16">SUM(E21:E30)</f>
        <v>0</v>
      </c>
      <c r="F31" s="303">
        <f t="shared" si="16"/>
        <v>0</v>
      </c>
      <c r="G31" s="346">
        <f t="shared" si="0"/>
        <v>5249</v>
      </c>
      <c r="H31" s="303">
        <v>220</v>
      </c>
      <c r="I31" s="358">
        <v>115.69799999999999</v>
      </c>
      <c r="J31" s="358">
        <f t="shared" si="7"/>
        <v>115.47799999999999</v>
      </c>
      <c r="K31" s="358">
        <v>0</v>
      </c>
      <c r="L31" s="358">
        <v>0</v>
      </c>
      <c r="M31" s="358">
        <f t="shared" si="8"/>
        <v>23.095600000000001</v>
      </c>
      <c r="N31" s="358">
        <f t="shared" si="9"/>
        <v>7.7685200000000005</v>
      </c>
      <c r="O31" s="358">
        <f t="shared" si="10"/>
        <v>7.7685200000000005</v>
      </c>
      <c r="P31" s="358">
        <f t="shared" si="11"/>
        <v>7.5585600000000008</v>
      </c>
      <c r="Q31" s="358">
        <v>0</v>
      </c>
      <c r="R31" s="358">
        <v>0</v>
      </c>
      <c r="S31" s="357"/>
      <c r="T31" s="358">
        <f t="shared" si="12"/>
        <v>1.73217</v>
      </c>
    </row>
    <row r="32" spans="1:20" ht="21" customHeight="1" x14ac:dyDescent="0.25">
      <c r="A32" s="346">
        <v>22</v>
      </c>
      <c r="B32" s="350" t="s">
        <v>949</v>
      </c>
      <c r="C32" s="346">
        <v>6797</v>
      </c>
      <c r="D32" s="346">
        <v>0</v>
      </c>
      <c r="E32" s="346">
        <v>0</v>
      </c>
      <c r="F32" s="346">
        <v>0</v>
      </c>
      <c r="G32" s="346">
        <f t="shared" si="0"/>
        <v>6797</v>
      </c>
      <c r="H32" s="303">
        <v>220</v>
      </c>
      <c r="I32" s="358">
        <v>149.53399999999999</v>
      </c>
      <c r="J32" s="358">
        <f t="shared" si="7"/>
        <v>149.53399999999999</v>
      </c>
      <c r="K32" s="358">
        <f t="shared" ref="K32:L32" si="17">SUM(K22:K31)</f>
        <v>0</v>
      </c>
      <c r="L32" s="358">
        <f t="shared" si="17"/>
        <v>0</v>
      </c>
      <c r="M32" s="358">
        <f t="shared" si="8"/>
        <v>29.906799999999997</v>
      </c>
      <c r="N32" s="358">
        <f t="shared" si="9"/>
        <v>10.059559999999999</v>
      </c>
      <c r="O32" s="358">
        <f t="shared" si="10"/>
        <v>10.059559999999999</v>
      </c>
      <c r="P32" s="358">
        <f t="shared" si="11"/>
        <v>9.7876799999999999</v>
      </c>
      <c r="Q32" s="358">
        <v>0</v>
      </c>
      <c r="R32" s="358">
        <v>0</v>
      </c>
      <c r="S32" s="357"/>
      <c r="T32" s="358">
        <f t="shared" si="12"/>
        <v>2.2430099999999999</v>
      </c>
    </row>
    <row r="33" spans="1:20" ht="21" customHeight="1" x14ac:dyDescent="0.25">
      <c r="A33" s="303"/>
      <c r="B33" s="303" t="s">
        <v>950</v>
      </c>
      <c r="C33" s="303">
        <f>SUM(C11:C32)</f>
        <v>610929</v>
      </c>
      <c r="D33" s="303">
        <f t="shared" ref="D33:T33" si="18">SUM(D11:D32)</f>
        <v>1065</v>
      </c>
      <c r="E33" s="303">
        <f t="shared" si="18"/>
        <v>0</v>
      </c>
      <c r="F33" s="303">
        <f t="shared" si="18"/>
        <v>0</v>
      </c>
      <c r="G33" s="303">
        <f t="shared" si="18"/>
        <v>611994</v>
      </c>
      <c r="H33" s="303">
        <v>220</v>
      </c>
      <c r="I33" s="357">
        <f t="shared" si="18"/>
        <v>13464.088000000002</v>
      </c>
      <c r="J33" s="357">
        <f t="shared" si="18"/>
        <v>13463.868</v>
      </c>
      <c r="K33" s="357">
        <f t="shared" si="18"/>
        <v>0</v>
      </c>
      <c r="L33" s="357">
        <f t="shared" si="18"/>
        <v>0</v>
      </c>
      <c r="M33" s="357">
        <f t="shared" si="18"/>
        <v>2692.7736000000009</v>
      </c>
      <c r="N33" s="357">
        <f t="shared" si="18"/>
        <v>905.75112000000001</v>
      </c>
      <c r="O33" s="357">
        <f t="shared" si="18"/>
        <v>905.75112000000001</v>
      </c>
      <c r="P33" s="357">
        <f t="shared" si="18"/>
        <v>881.27136000000007</v>
      </c>
      <c r="Q33" s="357">
        <f t="shared" si="18"/>
        <v>0</v>
      </c>
      <c r="R33" s="357">
        <f t="shared" si="18"/>
        <v>0</v>
      </c>
      <c r="S33" s="303">
        <f t="shared" si="18"/>
        <v>0</v>
      </c>
      <c r="T33" s="357">
        <f t="shared" si="18"/>
        <v>201.95801999999998</v>
      </c>
    </row>
    <row r="34" spans="1:20" ht="21" customHeight="1" x14ac:dyDescent="0.25">
      <c r="A34" s="473"/>
      <c r="B34" s="482"/>
      <c r="C34" s="473"/>
      <c r="D34" s="473"/>
      <c r="E34" s="473"/>
      <c r="F34" s="473"/>
      <c r="G34" s="473"/>
      <c r="H34" s="473"/>
      <c r="I34" s="473"/>
      <c r="J34" s="483"/>
      <c r="K34" s="483"/>
      <c r="L34" s="483"/>
      <c r="M34" s="511"/>
      <c r="N34" s="483"/>
      <c r="O34" s="483"/>
      <c r="P34" s="483"/>
      <c r="Q34" s="483"/>
      <c r="R34" s="483"/>
      <c r="S34" s="483"/>
      <c r="T34" s="483"/>
    </row>
    <row r="35" spans="1:20" x14ac:dyDescent="0.2">
      <c r="A35" s="235"/>
      <c r="B35" s="235"/>
      <c r="C35" s="235"/>
      <c r="D35" s="235"/>
      <c r="E35" s="235"/>
      <c r="F35" s="235"/>
      <c r="G35" s="235"/>
      <c r="H35" s="235"/>
    </row>
    <row r="36" spans="1:20" x14ac:dyDescent="0.2">
      <c r="A36" s="236" t="s">
        <v>7</v>
      </c>
      <c r="B36" s="237"/>
      <c r="C36" s="237"/>
      <c r="D36" s="235"/>
      <c r="E36" s="235"/>
      <c r="F36" s="235"/>
      <c r="G36" s="235"/>
      <c r="H36" s="235"/>
    </row>
    <row r="37" spans="1:20" x14ac:dyDescent="0.2">
      <c r="A37" s="238" t="s">
        <v>8</v>
      </c>
      <c r="B37" s="238"/>
      <c r="C37" s="238"/>
    </row>
    <row r="38" spans="1:20" x14ac:dyDescent="0.2">
      <c r="A38" s="238" t="s">
        <v>9</v>
      </c>
      <c r="B38" s="238"/>
      <c r="C38" s="238"/>
    </row>
    <row r="39" spans="1:20" x14ac:dyDescent="0.2">
      <c r="A39" s="238"/>
      <c r="B39" s="238"/>
      <c r="C39" s="238"/>
    </row>
    <row r="40" spans="1:20" x14ac:dyDescent="0.2">
      <c r="A40" s="238"/>
      <c r="B40" s="238"/>
      <c r="C40" s="238"/>
    </row>
    <row r="41" spans="1:20" ht="16.5" customHeight="1" x14ac:dyDescent="0.2">
      <c r="A41" s="238" t="s">
        <v>11</v>
      </c>
      <c r="H41" s="238"/>
      <c r="J41" s="238"/>
      <c r="K41" s="238"/>
      <c r="L41" s="238"/>
      <c r="M41" s="238"/>
      <c r="N41" s="238"/>
      <c r="O41" s="238"/>
      <c r="P41" s="238"/>
      <c r="Q41" s="238"/>
      <c r="R41" s="1131" t="s">
        <v>12</v>
      </c>
      <c r="S41" s="1131"/>
      <c r="T41" s="238"/>
    </row>
    <row r="42" spans="1:20" ht="12.75" customHeight="1" x14ac:dyDescent="0.2">
      <c r="I42" s="238"/>
      <c r="J42" s="1131" t="s">
        <v>13</v>
      </c>
      <c r="K42" s="1131"/>
      <c r="L42" s="1131"/>
      <c r="M42" s="1131"/>
      <c r="N42" s="1131"/>
      <c r="O42" s="1131"/>
      <c r="P42" s="1131"/>
      <c r="Q42" s="1131"/>
      <c r="R42" s="1131"/>
      <c r="S42" s="1131"/>
      <c r="T42" s="1131"/>
    </row>
    <row r="43" spans="1:20" ht="12.75" customHeight="1" x14ac:dyDescent="0.2">
      <c r="I43" s="1131" t="s">
        <v>89</v>
      </c>
      <c r="J43" s="1131"/>
      <c r="K43" s="1131"/>
      <c r="L43" s="1131"/>
      <c r="M43" s="1131"/>
      <c r="N43" s="1131"/>
      <c r="O43" s="1131"/>
      <c r="P43" s="1131"/>
      <c r="Q43" s="1131"/>
      <c r="R43" s="1131"/>
      <c r="S43" s="1131"/>
      <c r="T43" s="1131"/>
    </row>
    <row r="44" spans="1:20" x14ac:dyDescent="0.2">
      <c r="A44" s="238"/>
      <c r="B44" s="238"/>
      <c r="J44" s="238"/>
      <c r="K44" s="238"/>
      <c r="L44" s="238"/>
      <c r="M44" s="238"/>
      <c r="N44" s="238"/>
      <c r="O44" s="238"/>
      <c r="P44" s="238"/>
      <c r="Q44" s="238"/>
      <c r="R44" s="238" t="s">
        <v>860</v>
      </c>
      <c r="S44" s="238"/>
      <c r="T44" s="238"/>
    </row>
    <row r="46" spans="1:20" x14ac:dyDescent="0.2">
      <c r="A46" s="1126"/>
      <c r="B46" s="1126"/>
      <c r="C46" s="1126"/>
      <c r="D46" s="1126"/>
      <c r="E46" s="1126"/>
      <c r="F46" s="1126"/>
      <c r="G46" s="1126"/>
      <c r="H46" s="1126"/>
      <c r="I46" s="1126"/>
      <c r="J46" s="1126"/>
      <c r="K46" s="1126"/>
      <c r="L46" s="1126"/>
      <c r="M46" s="1126"/>
      <c r="N46" s="1126"/>
      <c r="O46" s="1126"/>
      <c r="P46" s="1126"/>
      <c r="Q46" s="1126"/>
      <c r="R46" s="1126"/>
      <c r="S46" s="1126"/>
      <c r="T46" s="1126"/>
    </row>
  </sheetData>
  <mergeCells count="19">
    <mergeCell ref="A4:T5"/>
    <mergeCell ref="A2:T2"/>
    <mergeCell ref="A3:T3"/>
    <mergeCell ref="G1:I1"/>
    <mergeCell ref="A6:T6"/>
    <mergeCell ref="Q1:T1"/>
    <mergeCell ref="A46:T46"/>
    <mergeCell ref="L7:T7"/>
    <mergeCell ref="A8:A9"/>
    <mergeCell ref="B8:B9"/>
    <mergeCell ref="C8:G8"/>
    <mergeCell ref="A7:B7"/>
    <mergeCell ref="H8:H9"/>
    <mergeCell ref="J42:T42"/>
    <mergeCell ref="I43:T43"/>
    <mergeCell ref="I8:L8"/>
    <mergeCell ref="R41:S41"/>
    <mergeCell ref="M8:R8"/>
    <mergeCell ref="S8:T8"/>
  </mergeCells>
  <phoneticPr fontId="0" type="noConversion"/>
  <printOptions horizontalCentered="1"/>
  <pageMargins left="0.70866141732283472" right="0.70866141732283472" top="0.23622047244094491" bottom="0" header="0.31496062992125984" footer="0.31496062992125984"/>
  <pageSetup paperSize="9" scale="7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view="pageBreakPreview" topLeftCell="A19" zoomScaleNormal="70" zoomScaleSheetLayoutView="100" workbookViewId="0">
      <selection activeCell="F36" sqref="F36"/>
    </sheetView>
  </sheetViews>
  <sheetFormatPr defaultColWidth="9.140625" defaultRowHeight="12.75" x14ac:dyDescent="0.2"/>
  <cols>
    <col min="1" max="1" width="5.5703125" style="707" customWidth="1"/>
    <col min="2" max="2" width="10.5703125" style="234" customWidth="1"/>
    <col min="3" max="3" width="10.28515625" style="234" customWidth="1"/>
    <col min="4" max="4" width="8.42578125" style="234" customWidth="1"/>
    <col min="5" max="6" width="9.85546875" style="234" customWidth="1"/>
    <col min="7" max="7" width="10.85546875" style="234" customWidth="1"/>
    <col min="8" max="8" width="12.85546875" style="234" customWidth="1"/>
    <col min="9" max="9" width="9.28515625" style="234" customWidth="1"/>
    <col min="10" max="10" width="9.5703125" style="234" customWidth="1"/>
    <col min="11" max="11" width="8" style="234" customWidth="1"/>
    <col min="12" max="14" width="8.140625" style="234" customWidth="1"/>
    <col min="15" max="15" width="8.42578125" style="234" customWidth="1"/>
    <col min="16" max="18" width="8.140625" style="234" customWidth="1"/>
    <col min="19" max="19" width="10.42578125" style="234" customWidth="1"/>
    <col min="20" max="20" width="12.5703125" style="234" customWidth="1"/>
    <col min="21" max="16384" width="9.140625" style="234"/>
  </cols>
  <sheetData>
    <row r="1" spans="1:20" ht="12.75" customHeight="1" x14ac:dyDescent="0.2">
      <c r="G1" s="1136"/>
      <c r="H1" s="1136"/>
      <c r="I1" s="1136"/>
      <c r="S1" s="1137" t="s">
        <v>542</v>
      </c>
      <c r="T1" s="1137"/>
    </row>
    <row r="2" spans="1:20" ht="15.75" x14ac:dyDescent="0.25">
      <c r="A2" s="1134" t="s">
        <v>0</v>
      </c>
      <c r="B2" s="1134"/>
      <c r="C2" s="1134"/>
      <c r="D2" s="1134"/>
      <c r="E2" s="1134"/>
      <c r="F2" s="1134"/>
      <c r="G2" s="1134"/>
      <c r="H2" s="1134"/>
      <c r="I2" s="1134"/>
      <c r="J2" s="1134"/>
      <c r="K2" s="1134"/>
      <c r="L2" s="1134"/>
      <c r="M2" s="1134"/>
      <c r="N2" s="1134"/>
      <c r="O2" s="1134"/>
      <c r="P2" s="1134"/>
      <c r="Q2" s="1134"/>
      <c r="R2" s="1134"/>
      <c r="S2" s="1134"/>
      <c r="T2" s="1134"/>
    </row>
    <row r="3" spans="1:20" ht="18" x14ac:dyDescent="0.25">
      <c r="A3" s="1135" t="s">
        <v>709</v>
      </c>
      <c r="B3" s="1135"/>
      <c r="C3" s="1135"/>
      <c r="D3" s="1135"/>
      <c r="E3" s="1135"/>
      <c r="F3" s="1135"/>
      <c r="G3" s="1135"/>
      <c r="H3" s="1135"/>
      <c r="I3" s="1135"/>
      <c r="J3" s="1135"/>
      <c r="K3" s="1135"/>
      <c r="L3" s="1135"/>
      <c r="M3" s="1135"/>
      <c r="N3" s="1135"/>
      <c r="O3" s="1135"/>
      <c r="P3" s="1135"/>
      <c r="Q3" s="1135"/>
      <c r="R3" s="1135"/>
      <c r="S3" s="1135"/>
      <c r="T3" s="1135"/>
    </row>
    <row r="4" spans="1:20" ht="12.75" customHeight="1" x14ac:dyDescent="0.2">
      <c r="A4" s="1133" t="s">
        <v>718</v>
      </c>
      <c r="B4" s="1133"/>
      <c r="C4" s="1133"/>
      <c r="D4" s="1133"/>
      <c r="E4" s="1133"/>
      <c r="F4" s="1133"/>
      <c r="G4" s="1133"/>
      <c r="H4" s="1133"/>
      <c r="I4" s="1133"/>
      <c r="J4" s="1133"/>
      <c r="K4" s="1133"/>
      <c r="L4" s="1133"/>
      <c r="M4" s="1133"/>
      <c r="N4" s="1133"/>
      <c r="O4" s="1133"/>
      <c r="P4" s="1133"/>
      <c r="Q4" s="1133"/>
      <c r="R4" s="1133"/>
      <c r="S4" s="1133"/>
      <c r="T4" s="1133"/>
    </row>
    <row r="5" spans="1:20" s="285" customFormat="1" ht="7.5" customHeight="1" x14ac:dyDescent="0.2">
      <c r="A5" s="1133"/>
      <c r="B5" s="1133"/>
      <c r="C5" s="1133"/>
      <c r="D5" s="1133"/>
      <c r="E5" s="1133"/>
      <c r="F5" s="1133"/>
      <c r="G5" s="1133"/>
      <c r="H5" s="1133"/>
      <c r="I5" s="1133"/>
      <c r="J5" s="1133"/>
      <c r="K5" s="1133"/>
      <c r="L5" s="1133"/>
      <c r="M5" s="1133"/>
      <c r="N5" s="1133"/>
      <c r="O5" s="1133"/>
      <c r="P5" s="1133"/>
      <c r="Q5" s="1133"/>
      <c r="R5" s="1133"/>
      <c r="S5" s="1133"/>
      <c r="T5" s="1133"/>
    </row>
    <row r="6" spans="1:20" x14ac:dyDescent="0.2">
      <c r="A6" s="1126"/>
      <c r="B6" s="1126"/>
      <c r="C6" s="1126"/>
      <c r="D6" s="1126"/>
      <c r="E6" s="1126"/>
      <c r="F6" s="1126"/>
      <c r="G6" s="1126"/>
      <c r="H6" s="1126"/>
      <c r="I6" s="1126"/>
      <c r="J6" s="1126"/>
      <c r="K6" s="1126"/>
      <c r="L6" s="1126"/>
      <c r="M6" s="1126"/>
      <c r="N6" s="1126"/>
      <c r="O6" s="1126"/>
      <c r="P6" s="1126"/>
      <c r="Q6" s="1126"/>
      <c r="R6" s="1126"/>
      <c r="S6" s="1126"/>
      <c r="T6" s="1126"/>
    </row>
    <row r="7" spans="1:20" x14ac:dyDescent="0.2">
      <c r="A7" s="1128" t="s">
        <v>165</v>
      </c>
      <c r="B7" s="1128"/>
      <c r="H7" s="708"/>
      <c r="L7" s="1127"/>
      <c r="M7" s="1127"/>
      <c r="N7" s="1127"/>
      <c r="O7" s="1127"/>
      <c r="P7" s="1127"/>
      <c r="Q7" s="1127"/>
      <c r="R7" s="1127"/>
      <c r="S7" s="1127"/>
      <c r="T7" s="1127"/>
    </row>
    <row r="8" spans="1:20" ht="44.25" customHeight="1" x14ac:dyDescent="0.2">
      <c r="A8" s="981" t="s">
        <v>2</v>
      </c>
      <c r="B8" s="981" t="s">
        <v>3</v>
      </c>
      <c r="C8" s="1035" t="s">
        <v>494</v>
      </c>
      <c r="D8" s="1036"/>
      <c r="E8" s="1036"/>
      <c r="F8" s="1036"/>
      <c r="G8" s="1037"/>
      <c r="H8" s="1129" t="s">
        <v>87</v>
      </c>
      <c r="I8" s="1035" t="s">
        <v>88</v>
      </c>
      <c r="J8" s="1036"/>
      <c r="K8" s="1036"/>
      <c r="L8" s="1037"/>
      <c r="M8" s="981" t="s">
        <v>659</v>
      </c>
      <c r="N8" s="981"/>
      <c r="O8" s="981"/>
      <c r="P8" s="981"/>
      <c r="Q8" s="981"/>
      <c r="R8" s="981"/>
      <c r="S8" s="1132" t="s">
        <v>859</v>
      </c>
      <c r="T8" s="1132"/>
    </row>
    <row r="9" spans="1:20" ht="44.45" customHeight="1" x14ac:dyDescent="0.2">
      <c r="A9" s="981"/>
      <c r="B9" s="981"/>
      <c r="C9" s="704" t="s">
        <v>5</v>
      </c>
      <c r="D9" s="704" t="s">
        <v>6</v>
      </c>
      <c r="E9" s="704" t="s">
        <v>362</v>
      </c>
      <c r="F9" s="705" t="s">
        <v>104</v>
      </c>
      <c r="G9" s="705" t="s">
        <v>232</v>
      </c>
      <c r="H9" s="1130"/>
      <c r="I9" s="704" t="s">
        <v>93</v>
      </c>
      <c r="J9" s="704" t="s">
        <v>21</v>
      </c>
      <c r="K9" s="704" t="s">
        <v>44</v>
      </c>
      <c r="L9" s="704" t="s">
        <v>696</v>
      </c>
      <c r="M9" s="704" t="s">
        <v>18</v>
      </c>
      <c r="N9" s="704" t="s">
        <v>922</v>
      </c>
      <c r="O9" s="704" t="s">
        <v>923</v>
      </c>
      <c r="P9" s="704" t="s">
        <v>924</v>
      </c>
      <c r="Q9" s="704" t="s">
        <v>663</v>
      </c>
      <c r="R9" s="704" t="s">
        <v>664</v>
      </c>
      <c r="S9" s="704" t="s">
        <v>873</v>
      </c>
      <c r="T9" s="704" t="s">
        <v>871</v>
      </c>
    </row>
    <row r="10" spans="1:20" s="712" customFormat="1" x14ac:dyDescent="0.2">
      <c r="A10" s="290">
        <v>1</v>
      </c>
      <c r="B10" s="290">
        <v>2</v>
      </c>
      <c r="C10" s="290">
        <v>3</v>
      </c>
      <c r="D10" s="290">
        <v>4</v>
      </c>
      <c r="E10" s="290">
        <v>5</v>
      </c>
      <c r="F10" s="290">
        <v>6</v>
      </c>
      <c r="G10" s="290">
        <v>7</v>
      </c>
      <c r="H10" s="290">
        <v>8</v>
      </c>
      <c r="I10" s="290">
        <v>9</v>
      </c>
      <c r="J10" s="290">
        <v>10</v>
      </c>
      <c r="K10" s="290">
        <v>11</v>
      </c>
      <c r="L10" s="290">
        <v>12</v>
      </c>
      <c r="M10" s="290">
        <v>13</v>
      </c>
      <c r="N10" s="290">
        <v>14</v>
      </c>
      <c r="O10" s="290">
        <v>15</v>
      </c>
      <c r="P10" s="290">
        <v>16</v>
      </c>
      <c r="Q10" s="290">
        <v>17</v>
      </c>
      <c r="R10" s="290">
        <v>18</v>
      </c>
      <c r="S10" s="290">
        <v>19</v>
      </c>
      <c r="T10" s="290">
        <v>20</v>
      </c>
    </row>
    <row r="11" spans="1:20" ht="19.5" customHeight="1" x14ac:dyDescent="0.2">
      <c r="A11" s="346">
        <v>1</v>
      </c>
      <c r="B11" s="713" t="s">
        <v>893</v>
      </c>
      <c r="C11" s="346">
        <v>19845</v>
      </c>
      <c r="D11" s="346">
        <v>0</v>
      </c>
      <c r="E11" s="346">
        <v>0</v>
      </c>
      <c r="F11" s="346">
        <v>0</v>
      </c>
      <c r="G11" s="346">
        <f>SUM(C11:F11)</f>
        <v>19845</v>
      </c>
      <c r="H11" s="356">
        <v>220</v>
      </c>
      <c r="I11" s="358">
        <f>J11+K11+L11</f>
        <v>654.88499999999999</v>
      </c>
      <c r="J11" s="358">
        <f>C11*150*220/1000000</f>
        <v>654.88499999999999</v>
      </c>
      <c r="K11" s="358">
        <v>0</v>
      </c>
      <c r="L11" s="358">
        <v>0</v>
      </c>
      <c r="M11" s="358">
        <f>N11+O11+P11+Q11+R11</f>
        <v>87.318000000000012</v>
      </c>
      <c r="N11" s="358">
        <f>G11*0.04*37/1000</f>
        <v>29.370600000000003</v>
      </c>
      <c r="O11" s="358">
        <f>G11*0.04*37/1000</f>
        <v>29.370600000000003</v>
      </c>
      <c r="P11" s="358">
        <f>G11*0.04*36/1000</f>
        <v>28.576800000000002</v>
      </c>
      <c r="Q11" s="358">
        <v>0</v>
      </c>
      <c r="R11" s="358">
        <v>0</v>
      </c>
      <c r="S11" s="346"/>
      <c r="T11" s="358">
        <f>J11*1500/100000</f>
        <v>9.8232750000000006</v>
      </c>
    </row>
    <row r="12" spans="1:20" ht="19.5" customHeight="1" x14ac:dyDescent="0.2">
      <c r="A12" s="346">
        <v>2</v>
      </c>
      <c r="B12" s="713" t="s">
        <v>894</v>
      </c>
      <c r="C12" s="346">
        <v>5196</v>
      </c>
      <c r="D12" s="346">
        <v>0</v>
      </c>
      <c r="E12" s="346">
        <v>0</v>
      </c>
      <c r="F12" s="346">
        <v>0</v>
      </c>
      <c r="G12" s="346">
        <f t="shared" ref="G12:G32" si="0">SUM(C12:F12)</f>
        <v>5196</v>
      </c>
      <c r="H12" s="356">
        <v>220</v>
      </c>
      <c r="I12" s="358">
        <f t="shared" ref="I12:I20" si="1">J12+K12+L12</f>
        <v>171.46799999999999</v>
      </c>
      <c r="J12" s="358">
        <f t="shared" ref="J12:J20" si="2">C12*150*220/1000000</f>
        <v>171.46799999999999</v>
      </c>
      <c r="K12" s="358">
        <v>0</v>
      </c>
      <c r="L12" s="358">
        <v>0</v>
      </c>
      <c r="M12" s="358">
        <f t="shared" ref="M12:M20" si="3">N12+O12+P12+Q12+R12</f>
        <v>22.862400000000001</v>
      </c>
      <c r="N12" s="358">
        <f t="shared" ref="N12:N20" si="4">G12*0.04*37/1000</f>
        <v>7.69008</v>
      </c>
      <c r="O12" s="358">
        <f t="shared" ref="O12:O20" si="5">G12*0.04*37/1000</f>
        <v>7.69008</v>
      </c>
      <c r="P12" s="358">
        <f t="shared" ref="P12:P20" si="6">G12*0.04*36/1000</f>
        <v>7.48224</v>
      </c>
      <c r="Q12" s="358">
        <v>0</v>
      </c>
      <c r="R12" s="358">
        <v>0</v>
      </c>
      <c r="S12" s="346"/>
      <c r="T12" s="358">
        <f t="shared" ref="T12:T20" si="7">J12*1500/100000</f>
        <v>2.5720199999999998</v>
      </c>
    </row>
    <row r="13" spans="1:20" ht="19.5" customHeight="1" x14ac:dyDescent="0.2">
      <c r="A13" s="346">
        <v>3</v>
      </c>
      <c r="B13" s="713" t="s">
        <v>895</v>
      </c>
      <c r="C13" s="346">
        <v>19407</v>
      </c>
      <c r="D13" s="346">
        <v>0</v>
      </c>
      <c r="E13" s="346">
        <v>0</v>
      </c>
      <c r="F13" s="346">
        <v>0</v>
      </c>
      <c r="G13" s="346">
        <f t="shared" si="0"/>
        <v>19407</v>
      </c>
      <c r="H13" s="356">
        <v>220</v>
      </c>
      <c r="I13" s="358">
        <f t="shared" si="1"/>
        <v>640.43100000000004</v>
      </c>
      <c r="J13" s="358">
        <f t="shared" si="2"/>
        <v>640.43100000000004</v>
      </c>
      <c r="K13" s="358">
        <v>0</v>
      </c>
      <c r="L13" s="358">
        <v>0</v>
      </c>
      <c r="M13" s="358">
        <f t="shared" si="3"/>
        <v>85.390799999999999</v>
      </c>
      <c r="N13" s="358">
        <f t="shared" si="4"/>
        <v>28.722360000000002</v>
      </c>
      <c r="O13" s="358">
        <f t="shared" si="5"/>
        <v>28.722360000000002</v>
      </c>
      <c r="P13" s="358">
        <f t="shared" si="6"/>
        <v>27.946079999999998</v>
      </c>
      <c r="Q13" s="358">
        <v>0</v>
      </c>
      <c r="R13" s="358">
        <v>0</v>
      </c>
      <c r="S13" s="346"/>
      <c r="T13" s="358">
        <f t="shared" si="7"/>
        <v>9.6064650000000018</v>
      </c>
    </row>
    <row r="14" spans="1:20" ht="19.5" customHeight="1" x14ac:dyDescent="0.2">
      <c r="A14" s="346">
        <v>4</v>
      </c>
      <c r="B14" s="713" t="s">
        <v>896</v>
      </c>
      <c r="C14" s="346">
        <v>24471</v>
      </c>
      <c r="D14" s="346">
        <v>0</v>
      </c>
      <c r="E14" s="346">
        <v>0</v>
      </c>
      <c r="F14" s="346">
        <v>0</v>
      </c>
      <c r="G14" s="346">
        <f t="shared" si="0"/>
        <v>24471</v>
      </c>
      <c r="H14" s="356">
        <v>220</v>
      </c>
      <c r="I14" s="358">
        <f t="shared" si="1"/>
        <v>807.54300000000001</v>
      </c>
      <c r="J14" s="358">
        <f t="shared" si="2"/>
        <v>807.54300000000001</v>
      </c>
      <c r="K14" s="358">
        <v>0</v>
      </c>
      <c r="L14" s="358">
        <v>0</v>
      </c>
      <c r="M14" s="358">
        <f t="shared" si="3"/>
        <v>107.67240000000001</v>
      </c>
      <c r="N14" s="358">
        <f t="shared" si="4"/>
        <v>36.217080000000003</v>
      </c>
      <c r="O14" s="358">
        <f t="shared" si="5"/>
        <v>36.217080000000003</v>
      </c>
      <c r="P14" s="358">
        <f t="shared" si="6"/>
        <v>35.238239999999998</v>
      </c>
      <c r="Q14" s="358">
        <v>0</v>
      </c>
      <c r="R14" s="358">
        <v>0</v>
      </c>
      <c r="S14" s="346"/>
      <c r="T14" s="358">
        <f t="shared" si="7"/>
        <v>12.113144999999999</v>
      </c>
    </row>
    <row r="15" spans="1:20" ht="19.5" customHeight="1" x14ac:dyDescent="0.2">
      <c r="A15" s="346">
        <v>5</v>
      </c>
      <c r="B15" s="713" t="s">
        <v>897</v>
      </c>
      <c r="C15" s="346">
        <v>15870</v>
      </c>
      <c r="D15" s="346">
        <v>0</v>
      </c>
      <c r="E15" s="346">
        <v>0</v>
      </c>
      <c r="F15" s="346">
        <v>0</v>
      </c>
      <c r="G15" s="346">
        <f t="shared" si="0"/>
        <v>15870</v>
      </c>
      <c r="H15" s="356">
        <v>220</v>
      </c>
      <c r="I15" s="358">
        <f t="shared" si="1"/>
        <v>523.71</v>
      </c>
      <c r="J15" s="358">
        <f t="shared" si="2"/>
        <v>523.71</v>
      </c>
      <c r="K15" s="358">
        <v>0</v>
      </c>
      <c r="L15" s="358">
        <v>0</v>
      </c>
      <c r="M15" s="358">
        <f t="shared" si="3"/>
        <v>69.828000000000003</v>
      </c>
      <c r="N15" s="358">
        <f t="shared" si="4"/>
        <v>23.4876</v>
      </c>
      <c r="O15" s="358">
        <f t="shared" si="5"/>
        <v>23.4876</v>
      </c>
      <c r="P15" s="358">
        <f t="shared" si="6"/>
        <v>22.852800000000002</v>
      </c>
      <c r="Q15" s="358">
        <v>0</v>
      </c>
      <c r="R15" s="358">
        <v>0</v>
      </c>
      <c r="S15" s="346"/>
      <c r="T15" s="358">
        <f t="shared" si="7"/>
        <v>7.8556499999999998</v>
      </c>
    </row>
    <row r="16" spans="1:20" ht="19.5" customHeight="1" x14ac:dyDescent="0.2">
      <c r="A16" s="346">
        <v>6</v>
      </c>
      <c r="B16" s="713" t="s">
        <v>898</v>
      </c>
      <c r="C16" s="346">
        <v>18311</v>
      </c>
      <c r="D16" s="346">
        <v>0</v>
      </c>
      <c r="E16" s="346">
        <v>0</v>
      </c>
      <c r="F16" s="346">
        <v>0</v>
      </c>
      <c r="G16" s="346">
        <f t="shared" si="0"/>
        <v>18311</v>
      </c>
      <c r="H16" s="356">
        <v>220</v>
      </c>
      <c r="I16" s="358">
        <f t="shared" si="1"/>
        <v>604.26300000000003</v>
      </c>
      <c r="J16" s="358">
        <f t="shared" si="2"/>
        <v>604.26300000000003</v>
      </c>
      <c r="K16" s="358">
        <v>0</v>
      </c>
      <c r="L16" s="358">
        <v>0</v>
      </c>
      <c r="M16" s="358">
        <f t="shared" si="3"/>
        <v>80.568400000000011</v>
      </c>
      <c r="N16" s="358">
        <f t="shared" si="4"/>
        <v>27.100280000000001</v>
      </c>
      <c r="O16" s="358">
        <f t="shared" si="5"/>
        <v>27.100280000000001</v>
      </c>
      <c r="P16" s="358">
        <f t="shared" si="6"/>
        <v>26.367840000000005</v>
      </c>
      <c r="Q16" s="358">
        <v>0</v>
      </c>
      <c r="R16" s="358">
        <v>0</v>
      </c>
      <c r="S16" s="346"/>
      <c r="T16" s="358">
        <f t="shared" si="7"/>
        <v>9.0639450000000004</v>
      </c>
    </row>
    <row r="17" spans="1:20" ht="19.5" customHeight="1" x14ac:dyDescent="0.2">
      <c r="A17" s="346">
        <v>7</v>
      </c>
      <c r="B17" s="713" t="s">
        <v>899</v>
      </c>
      <c r="C17" s="346">
        <v>16136</v>
      </c>
      <c r="D17" s="346">
        <v>0</v>
      </c>
      <c r="E17" s="346">
        <v>0</v>
      </c>
      <c r="F17" s="346">
        <v>0</v>
      </c>
      <c r="G17" s="346">
        <f t="shared" si="0"/>
        <v>16136</v>
      </c>
      <c r="H17" s="356">
        <v>220</v>
      </c>
      <c r="I17" s="358">
        <f t="shared" si="1"/>
        <v>532.48800000000006</v>
      </c>
      <c r="J17" s="358">
        <f t="shared" si="2"/>
        <v>532.48800000000006</v>
      </c>
      <c r="K17" s="358">
        <v>0</v>
      </c>
      <c r="L17" s="358">
        <v>0</v>
      </c>
      <c r="M17" s="358">
        <f t="shared" si="3"/>
        <v>70.998400000000004</v>
      </c>
      <c r="N17" s="358">
        <f t="shared" si="4"/>
        <v>23.881280000000004</v>
      </c>
      <c r="O17" s="358">
        <f t="shared" si="5"/>
        <v>23.881280000000004</v>
      </c>
      <c r="P17" s="358">
        <f t="shared" si="6"/>
        <v>23.235840000000003</v>
      </c>
      <c r="Q17" s="358">
        <v>0</v>
      </c>
      <c r="R17" s="358">
        <v>0</v>
      </c>
      <c r="S17" s="346"/>
      <c r="T17" s="358">
        <f t="shared" si="7"/>
        <v>7.9873200000000013</v>
      </c>
    </row>
    <row r="18" spans="1:20" ht="19.5" customHeight="1" x14ac:dyDescent="0.2">
      <c r="A18" s="346">
        <v>8</v>
      </c>
      <c r="B18" s="713" t="s">
        <v>900</v>
      </c>
      <c r="C18" s="346">
        <v>9556</v>
      </c>
      <c r="D18" s="346">
        <v>0</v>
      </c>
      <c r="E18" s="346">
        <v>0</v>
      </c>
      <c r="F18" s="346">
        <v>0</v>
      </c>
      <c r="G18" s="346">
        <f t="shared" si="0"/>
        <v>9556</v>
      </c>
      <c r="H18" s="356">
        <v>220</v>
      </c>
      <c r="I18" s="358">
        <f t="shared" si="1"/>
        <v>315.34800000000001</v>
      </c>
      <c r="J18" s="358">
        <f t="shared" si="2"/>
        <v>315.34800000000001</v>
      </c>
      <c r="K18" s="358">
        <v>0</v>
      </c>
      <c r="L18" s="358">
        <v>0</v>
      </c>
      <c r="M18" s="358">
        <f t="shared" si="3"/>
        <v>42.046400000000006</v>
      </c>
      <c r="N18" s="358">
        <f t="shared" si="4"/>
        <v>14.142880000000002</v>
      </c>
      <c r="O18" s="358">
        <f t="shared" si="5"/>
        <v>14.142880000000002</v>
      </c>
      <c r="P18" s="358">
        <f t="shared" si="6"/>
        <v>13.760639999999999</v>
      </c>
      <c r="Q18" s="358">
        <v>0</v>
      </c>
      <c r="R18" s="358">
        <v>0</v>
      </c>
      <c r="S18" s="346"/>
      <c r="T18" s="358">
        <f t="shared" si="7"/>
        <v>4.7302200000000001</v>
      </c>
    </row>
    <row r="19" spans="1:20" ht="19.5" customHeight="1" x14ac:dyDescent="0.2">
      <c r="A19" s="346">
        <v>9</v>
      </c>
      <c r="B19" s="713" t="s">
        <v>901</v>
      </c>
      <c r="C19" s="346">
        <v>21102</v>
      </c>
      <c r="D19" s="346">
        <v>0</v>
      </c>
      <c r="E19" s="346">
        <v>0</v>
      </c>
      <c r="F19" s="346">
        <v>0</v>
      </c>
      <c r="G19" s="346">
        <f t="shared" si="0"/>
        <v>21102</v>
      </c>
      <c r="H19" s="356">
        <v>220</v>
      </c>
      <c r="I19" s="358">
        <f t="shared" si="1"/>
        <v>696.36599999999999</v>
      </c>
      <c r="J19" s="358">
        <f t="shared" si="2"/>
        <v>696.36599999999999</v>
      </c>
      <c r="K19" s="358">
        <v>0</v>
      </c>
      <c r="L19" s="358">
        <v>0</v>
      </c>
      <c r="M19" s="358">
        <f t="shared" si="3"/>
        <v>92.848800000000011</v>
      </c>
      <c r="N19" s="358">
        <f t="shared" si="4"/>
        <v>31.230960000000003</v>
      </c>
      <c r="O19" s="358">
        <f t="shared" si="5"/>
        <v>31.230960000000003</v>
      </c>
      <c r="P19" s="358">
        <f t="shared" si="6"/>
        <v>30.386880000000001</v>
      </c>
      <c r="Q19" s="358">
        <v>0</v>
      </c>
      <c r="R19" s="358">
        <v>0</v>
      </c>
      <c r="S19" s="346"/>
      <c r="T19" s="358">
        <f t="shared" si="7"/>
        <v>10.445489999999999</v>
      </c>
    </row>
    <row r="20" spans="1:20" ht="19.5" customHeight="1" x14ac:dyDescent="0.2">
      <c r="A20" s="346">
        <v>10</v>
      </c>
      <c r="B20" s="713" t="s">
        <v>902</v>
      </c>
      <c r="C20" s="346">
        <v>22606</v>
      </c>
      <c r="D20" s="346">
        <v>0</v>
      </c>
      <c r="E20" s="346">
        <v>0</v>
      </c>
      <c r="F20" s="346">
        <v>0</v>
      </c>
      <c r="G20" s="346">
        <f t="shared" si="0"/>
        <v>22606</v>
      </c>
      <c r="H20" s="346">
        <v>220</v>
      </c>
      <c r="I20" s="358">
        <f t="shared" si="1"/>
        <v>745.99800000000005</v>
      </c>
      <c r="J20" s="358">
        <f t="shared" si="2"/>
        <v>745.99800000000005</v>
      </c>
      <c r="K20" s="358">
        <v>0</v>
      </c>
      <c r="L20" s="358">
        <v>0</v>
      </c>
      <c r="M20" s="358">
        <f t="shared" si="3"/>
        <v>99.466399999999993</v>
      </c>
      <c r="N20" s="358">
        <f t="shared" si="4"/>
        <v>33.456879999999998</v>
      </c>
      <c r="O20" s="358">
        <f t="shared" si="5"/>
        <v>33.456879999999998</v>
      </c>
      <c r="P20" s="358">
        <f t="shared" si="6"/>
        <v>32.552639999999997</v>
      </c>
      <c r="Q20" s="358">
        <v>0</v>
      </c>
      <c r="R20" s="358">
        <v>0</v>
      </c>
      <c r="S20" s="346"/>
      <c r="T20" s="358">
        <f t="shared" si="7"/>
        <v>11.189970000000001</v>
      </c>
    </row>
    <row r="21" spans="1:20" ht="19.5" customHeight="1" x14ac:dyDescent="0.25">
      <c r="A21" s="346">
        <v>11</v>
      </c>
      <c r="B21" s="350" t="s">
        <v>938</v>
      </c>
      <c r="C21" s="500">
        <v>6069</v>
      </c>
      <c r="D21" s="500">
        <v>0</v>
      </c>
      <c r="E21" s="303">
        <f>SUM(E12:E20)</f>
        <v>0</v>
      </c>
      <c r="F21" s="303">
        <f>SUM(F12:F20)</f>
        <v>0</v>
      </c>
      <c r="G21" s="346">
        <f t="shared" si="0"/>
        <v>6069</v>
      </c>
      <c r="H21" s="303">
        <v>220</v>
      </c>
      <c r="I21" s="358">
        <f>J21+K21+L21</f>
        <v>200.27699999999999</v>
      </c>
      <c r="J21" s="358">
        <f>C21*150*220/1000000</f>
        <v>200.27699999999999</v>
      </c>
      <c r="K21" s="358">
        <v>0</v>
      </c>
      <c r="L21" s="358">
        <v>0</v>
      </c>
      <c r="M21" s="358">
        <f>N21+O21+P21+Q21+R21</f>
        <v>26.703599999999998</v>
      </c>
      <c r="N21" s="358">
        <f>G21*0.04*37/1000</f>
        <v>8.9821199999999983</v>
      </c>
      <c r="O21" s="358">
        <f>G21*0.04*37/1000</f>
        <v>8.9821199999999983</v>
      </c>
      <c r="P21" s="358">
        <f>G21*0.04*36/1000</f>
        <v>8.7393600000000013</v>
      </c>
      <c r="Q21" s="358">
        <v>0</v>
      </c>
      <c r="R21" s="358">
        <v>0</v>
      </c>
      <c r="S21" s="346"/>
      <c r="T21" s="358">
        <f>J21*1500/100000</f>
        <v>3.0041549999999999</v>
      </c>
    </row>
    <row r="22" spans="1:20" ht="19.5" customHeight="1" x14ac:dyDescent="0.25">
      <c r="A22" s="346">
        <v>12</v>
      </c>
      <c r="B22" s="350" t="s">
        <v>939</v>
      </c>
      <c r="C22" s="500">
        <v>6365</v>
      </c>
      <c r="D22" s="501">
        <v>142</v>
      </c>
      <c r="E22" s="303">
        <f>SUM(E13:E21)</f>
        <v>0</v>
      </c>
      <c r="F22" s="303">
        <f>SUM(F13:F21)</f>
        <v>0</v>
      </c>
      <c r="G22" s="346">
        <f t="shared" si="0"/>
        <v>6507</v>
      </c>
      <c r="H22" s="303">
        <v>220</v>
      </c>
      <c r="I22" s="358">
        <f t="shared" ref="I22:I32" si="8">J22+K22+L22</f>
        <v>210.04499999999999</v>
      </c>
      <c r="J22" s="358">
        <f t="shared" ref="J22:J32" si="9">C22*150*220/1000000</f>
        <v>210.04499999999999</v>
      </c>
      <c r="K22" s="358">
        <v>0</v>
      </c>
      <c r="L22" s="358">
        <v>0</v>
      </c>
      <c r="M22" s="358">
        <f t="shared" ref="M22:M32" si="10">N22+O22+P22+Q22+R22</f>
        <v>28.630800000000004</v>
      </c>
      <c r="N22" s="358">
        <f t="shared" ref="N22:N32" si="11">G22*0.04*37/1000</f>
        <v>9.6303600000000014</v>
      </c>
      <c r="O22" s="358">
        <f t="shared" ref="O22:O32" si="12">G22*0.04*37/1000</f>
        <v>9.6303600000000014</v>
      </c>
      <c r="P22" s="358">
        <f t="shared" ref="P22:P32" si="13">G22*0.04*36/1000</f>
        <v>9.3700800000000015</v>
      </c>
      <c r="Q22" s="358">
        <v>0</v>
      </c>
      <c r="R22" s="358">
        <v>0</v>
      </c>
      <c r="S22" s="346"/>
      <c r="T22" s="358">
        <f t="shared" ref="T22:T32" si="14">J22*1500/100000</f>
        <v>3.1506750000000001</v>
      </c>
    </row>
    <row r="23" spans="1:20" ht="19.5" customHeight="1" x14ac:dyDescent="0.25">
      <c r="A23" s="346">
        <v>13</v>
      </c>
      <c r="B23" s="350" t="s">
        <v>940</v>
      </c>
      <c r="C23" s="505">
        <v>18901</v>
      </c>
      <c r="D23" s="303">
        <v>0</v>
      </c>
      <c r="E23" s="303">
        <f t="shared" ref="E23:F23" si="15">SUM(E14:E22)</f>
        <v>0</v>
      </c>
      <c r="F23" s="303">
        <f t="shared" si="15"/>
        <v>0</v>
      </c>
      <c r="G23" s="346">
        <f t="shared" si="0"/>
        <v>18901</v>
      </c>
      <c r="H23" s="303">
        <v>220</v>
      </c>
      <c r="I23" s="358">
        <f t="shared" si="8"/>
        <v>623.73299999999995</v>
      </c>
      <c r="J23" s="358">
        <f t="shared" si="9"/>
        <v>623.73299999999995</v>
      </c>
      <c r="K23" s="358">
        <v>0</v>
      </c>
      <c r="L23" s="358">
        <v>0</v>
      </c>
      <c r="M23" s="358">
        <f t="shared" si="10"/>
        <v>83.164400000000001</v>
      </c>
      <c r="N23" s="358">
        <f t="shared" si="11"/>
        <v>27.973479999999999</v>
      </c>
      <c r="O23" s="358">
        <f t="shared" si="12"/>
        <v>27.973479999999999</v>
      </c>
      <c r="P23" s="358">
        <f t="shared" si="13"/>
        <v>27.21744</v>
      </c>
      <c r="Q23" s="358">
        <v>0</v>
      </c>
      <c r="R23" s="358">
        <v>0</v>
      </c>
      <c r="S23" s="346"/>
      <c r="T23" s="358">
        <f t="shared" si="14"/>
        <v>9.3559949999999983</v>
      </c>
    </row>
    <row r="24" spans="1:20" ht="19.5" customHeight="1" x14ac:dyDescent="0.25">
      <c r="A24" s="346">
        <v>14</v>
      </c>
      <c r="B24" s="350" t="s">
        <v>941</v>
      </c>
      <c r="C24" s="505">
        <v>19361</v>
      </c>
      <c r="D24" s="303">
        <v>0</v>
      </c>
      <c r="E24" s="303">
        <f t="shared" ref="E24:F24" si="16">SUM(E15:E23)</f>
        <v>0</v>
      </c>
      <c r="F24" s="303">
        <f t="shared" si="16"/>
        <v>0</v>
      </c>
      <c r="G24" s="346">
        <f t="shared" si="0"/>
        <v>19361</v>
      </c>
      <c r="H24" s="303">
        <v>220</v>
      </c>
      <c r="I24" s="358">
        <f t="shared" si="8"/>
        <v>638.91300000000001</v>
      </c>
      <c r="J24" s="358">
        <f t="shared" si="9"/>
        <v>638.91300000000001</v>
      </c>
      <c r="K24" s="358">
        <v>0</v>
      </c>
      <c r="L24" s="358">
        <v>0</v>
      </c>
      <c r="M24" s="358">
        <f t="shared" si="10"/>
        <v>85.188400000000016</v>
      </c>
      <c r="N24" s="358">
        <f t="shared" si="11"/>
        <v>28.654280000000004</v>
      </c>
      <c r="O24" s="358">
        <f t="shared" si="12"/>
        <v>28.654280000000004</v>
      </c>
      <c r="P24" s="358">
        <f t="shared" si="13"/>
        <v>27.879840000000005</v>
      </c>
      <c r="Q24" s="358">
        <v>0</v>
      </c>
      <c r="R24" s="358">
        <v>0</v>
      </c>
      <c r="S24" s="346"/>
      <c r="T24" s="358">
        <f t="shared" si="14"/>
        <v>9.5836950000000005</v>
      </c>
    </row>
    <row r="25" spans="1:20" ht="19.5" customHeight="1" x14ac:dyDescent="0.25">
      <c r="A25" s="346">
        <v>15</v>
      </c>
      <c r="B25" s="350" t="s">
        <v>942</v>
      </c>
      <c r="C25" s="500">
        <v>10311</v>
      </c>
      <c r="D25" s="303">
        <v>0</v>
      </c>
      <c r="E25" s="303">
        <f t="shared" ref="E25:F25" si="17">SUM(E16:E24)</f>
        <v>0</v>
      </c>
      <c r="F25" s="303">
        <f t="shared" si="17"/>
        <v>0</v>
      </c>
      <c r="G25" s="346">
        <f t="shared" si="0"/>
        <v>10311</v>
      </c>
      <c r="H25" s="303">
        <v>220</v>
      </c>
      <c r="I25" s="358">
        <f t="shared" si="8"/>
        <v>340.26299999999998</v>
      </c>
      <c r="J25" s="358">
        <f t="shared" si="9"/>
        <v>340.26299999999998</v>
      </c>
      <c r="K25" s="358">
        <v>0</v>
      </c>
      <c r="L25" s="358">
        <v>0</v>
      </c>
      <c r="M25" s="358">
        <f t="shared" si="10"/>
        <v>45.368400000000001</v>
      </c>
      <c r="N25" s="358">
        <f t="shared" si="11"/>
        <v>15.26028</v>
      </c>
      <c r="O25" s="358">
        <f t="shared" si="12"/>
        <v>15.26028</v>
      </c>
      <c r="P25" s="358">
        <f t="shared" si="13"/>
        <v>14.84784</v>
      </c>
      <c r="Q25" s="358">
        <v>0</v>
      </c>
      <c r="R25" s="358">
        <v>0</v>
      </c>
      <c r="S25" s="346"/>
      <c r="T25" s="358">
        <f t="shared" si="14"/>
        <v>5.1039449999999995</v>
      </c>
    </row>
    <row r="26" spans="1:20" ht="19.5" customHeight="1" x14ac:dyDescent="0.25">
      <c r="A26" s="346">
        <v>16</v>
      </c>
      <c r="B26" s="350" t="s">
        <v>943</v>
      </c>
      <c r="C26" s="505">
        <v>8522</v>
      </c>
      <c r="D26" s="303">
        <v>0</v>
      </c>
      <c r="E26" s="303">
        <f t="shared" ref="E26:F26" si="18">SUM(E17:E25)</f>
        <v>0</v>
      </c>
      <c r="F26" s="303">
        <f t="shared" si="18"/>
        <v>0</v>
      </c>
      <c r="G26" s="346">
        <f t="shared" si="0"/>
        <v>8522</v>
      </c>
      <c r="H26" s="303">
        <v>220</v>
      </c>
      <c r="I26" s="358">
        <f t="shared" si="8"/>
        <v>281.226</v>
      </c>
      <c r="J26" s="358">
        <f t="shared" si="9"/>
        <v>281.226</v>
      </c>
      <c r="K26" s="358">
        <v>0</v>
      </c>
      <c r="L26" s="358">
        <v>0</v>
      </c>
      <c r="M26" s="358">
        <f t="shared" si="10"/>
        <v>37.4968</v>
      </c>
      <c r="N26" s="358">
        <f t="shared" si="11"/>
        <v>12.61256</v>
      </c>
      <c r="O26" s="358">
        <f t="shared" si="12"/>
        <v>12.61256</v>
      </c>
      <c r="P26" s="358">
        <f t="shared" si="13"/>
        <v>12.27168</v>
      </c>
      <c r="Q26" s="358">
        <v>0</v>
      </c>
      <c r="R26" s="358">
        <v>0</v>
      </c>
      <c r="S26" s="346"/>
      <c r="T26" s="358">
        <f t="shared" si="14"/>
        <v>4.2183900000000003</v>
      </c>
    </row>
    <row r="27" spans="1:20" ht="19.5" customHeight="1" x14ac:dyDescent="0.25">
      <c r="A27" s="346">
        <v>17</v>
      </c>
      <c r="B27" s="350" t="s">
        <v>944</v>
      </c>
      <c r="C27" s="500">
        <v>5090</v>
      </c>
      <c r="D27" s="303">
        <v>0</v>
      </c>
      <c r="E27" s="303">
        <f t="shared" ref="E27:F27" si="19">SUM(E18:E26)</f>
        <v>0</v>
      </c>
      <c r="F27" s="303">
        <f t="shared" si="19"/>
        <v>0</v>
      </c>
      <c r="G27" s="346">
        <f t="shared" si="0"/>
        <v>5090</v>
      </c>
      <c r="H27" s="303">
        <v>220</v>
      </c>
      <c r="I27" s="358">
        <f t="shared" si="8"/>
        <v>167.97</v>
      </c>
      <c r="J27" s="358">
        <f t="shared" si="9"/>
        <v>167.97</v>
      </c>
      <c r="K27" s="358">
        <v>0</v>
      </c>
      <c r="L27" s="358">
        <v>0</v>
      </c>
      <c r="M27" s="358">
        <f t="shared" si="10"/>
        <v>22.396000000000001</v>
      </c>
      <c r="N27" s="358">
        <f t="shared" si="11"/>
        <v>7.5331999999999999</v>
      </c>
      <c r="O27" s="358">
        <f t="shared" si="12"/>
        <v>7.5331999999999999</v>
      </c>
      <c r="P27" s="358">
        <f t="shared" si="13"/>
        <v>7.3295999999999992</v>
      </c>
      <c r="Q27" s="358">
        <v>0</v>
      </c>
      <c r="R27" s="358">
        <v>0</v>
      </c>
      <c r="S27" s="346"/>
      <c r="T27" s="358">
        <f t="shared" si="14"/>
        <v>2.5195500000000002</v>
      </c>
    </row>
    <row r="28" spans="1:20" ht="19.5" customHeight="1" x14ac:dyDescent="0.25">
      <c r="A28" s="346">
        <v>18</v>
      </c>
      <c r="B28" s="350" t="s">
        <v>945</v>
      </c>
      <c r="C28" s="500">
        <v>24433</v>
      </c>
      <c r="D28" s="303">
        <v>0</v>
      </c>
      <c r="E28" s="303">
        <f t="shared" ref="E28:F28" si="20">SUM(E19:E27)</f>
        <v>0</v>
      </c>
      <c r="F28" s="303">
        <f t="shared" si="20"/>
        <v>0</v>
      </c>
      <c r="G28" s="346">
        <f t="shared" si="0"/>
        <v>24433</v>
      </c>
      <c r="H28" s="303">
        <v>220</v>
      </c>
      <c r="I28" s="358">
        <f t="shared" si="8"/>
        <v>806.28899999999999</v>
      </c>
      <c r="J28" s="358">
        <f t="shared" si="9"/>
        <v>806.28899999999999</v>
      </c>
      <c r="K28" s="358">
        <v>0</v>
      </c>
      <c r="L28" s="358">
        <v>0</v>
      </c>
      <c r="M28" s="358">
        <f t="shared" si="10"/>
        <v>107.5052</v>
      </c>
      <c r="N28" s="358">
        <f t="shared" si="11"/>
        <v>36.16084</v>
      </c>
      <c r="O28" s="358">
        <f t="shared" si="12"/>
        <v>36.16084</v>
      </c>
      <c r="P28" s="358">
        <f t="shared" si="13"/>
        <v>35.183520000000001</v>
      </c>
      <c r="Q28" s="358">
        <v>0</v>
      </c>
      <c r="R28" s="358">
        <v>0</v>
      </c>
      <c r="S28" s="346"/>
      <c r="T28" s="358">
        <f t="shared" si="14"/>
        <v>12.094334999999999</v>
      </c>
    </row>
    <row r="29" spans="1:20" ht="19.5" customHeight="1" x14ac:dyDescent="0.25">
      <c r="A29" s="346">
        <v>19</v>
      </c>
      <c r="B29" s="350" t="s">
        <v>946</v>
      </c>
      <c r="C29" s="505">
        <v>12275</v>
      </c>
      <c r="D29" s="303">
        <v>0</v>
      </c>
      <c r="E29" s="303">
        <f t="shared" ref="E29:F29" si="21">SUM(E20:E28)</f>
        <v>0</v>
      </c>
      <c r="F29" s="303">
        <f t="shared" si="21"/>
        <v>0</v>
      </c>
      <c r="G29" s="346">
        <f t="shared" si="0"/>
        <v>12275</v>
      </c>
      <c r="H29" s="303">
        <v>220</v>
      </c>
      <c r="I29" s="358">
        <f t="shared" si="8"/>
        <v>405.07499999999999</v>
      </c>
      <c r="J29" s="358">
        <f t="shared" si="9"/>
        <v>405.07499999999999</v>
      </c>
      <c r="K29" s="358">
        <v>0</v>
      </c>
      <c r="L29" s="358">
        <v>0</v>
      </c>
      <c r="M29" s="358">
        <f t="shared" si="10"/>
        <v>54.010000000000005</v>
      </c>
      <c r="N29" s="358">
        <f t="shared" si="11"/>
        <v>18.167000000000002</v>
      </c>
      <c r="O29" s="358">
        <f t="shared" si="12"/>
        <v>18.167000000000002</v>
      </c>
      <c r="P29" s="358">
        <f t="shared" si="13"/>
        <v>17.675999999999998</v>
      </c>
      <c r="Q29" s="358">
        <v>0</v>
      </c>
      <c r="R29" s="358">
        <v>0</v>
      </c>
      <c r="S29" s="346"/>
      <c r="T29" s="358">
        <f t="shared" si="14"/>
        <v>6.0761250000000002</v>
      </c>
    </row>
    <row r="30" spans="1:20" ht="19.5" customHeight="1" x14ac:dyDescent="0.25">
      <c r="A30" s="346">
        <v>20</v>
      </c>
      <c r="B30" s="350" t="s">
        <v>947</v>
      </c>
      <c r="C30" s="505">
        <v>26316</v>
      </c>
      <c r="D30" s="303">
        <v>0</v>
      </c>
      <c r="E30" s="303">
        <f>SUM(E21:E29)</f>
        <v>0</v>
      </c>
      <c r="F30" s="303">
        <f>SUM(F21:F29)</f>
        <v>0</v>
      </c>
      <c r="G30" s="346">
        <f t="shared" si="0"/>
        <v>26316</v>
      </c>
      <c r="H30" s="303">
        <v>220</v>
      </c>
      <c r="I30" s="358">
        <f t="shared" si="8"/>
        <v>868.428</v>
      </c>
      <c r="J30" s="358">
        <f t="shared" si="9"/>
        <v>868.428</v>
      </c>
      <c r="K30" s="358">
        <v>0</v>
      </c>
      <c r="L30" s="358">
        <v>0</v>
      </c>
      <c r="M30" s="358">
        <f t="shared" si="10"/>
        <v>115.79040000000001</v>
      </c>
      <c r="N30" s="358">
        <f t="shared" si="11"/>
        <v>38.947679999999998</v>
      </c>
      <c r="O30" s="358">
        <f t="shared" si="12"/>
        <v>38.947679999999998</v>
      </c>
      <c r="P30" s="358">
        <f t="shared" si="13"/>
        <v>37.895040000000002</v>
      </c>
      <c r="Q30" s="358">
        <v>0</v>
      </c>
      <c r="R30" s="358">
        <v>0</v>
      </c>
      <c r="S30" s="346"/>
      <c r="T30" s="358">
        <f t="shared" si="14"/>
        <v>13.02642</v>
      </c>
    </row>
    <row r="31" spans="1:20" ht="19.5" customHeight="1" x14ac:dyDescent="0.25">
      <c r="A31" s="346">
        <v>21</v>
      </c>
      <c r="B31" s="350" t="s">
        <v>948</v>
      </c>
      <c r="C31" s="505">
        <v>1485</v>
      </c>
      <c r="D31" s="302">
        <v>387</v>
      </c>
      <c r="E31" s="303">
        <f t="shared" ref="E31:F31" si="22">SUM(E21:E30)</f>
        <v>0</v>
      </c>
      <c r="F31" s="303">
        <f t="shared" si="22"/>
        <v>0</v>
      </c>
      <c r="G31" s="346">
        <f t="shared" si="0"/>
        <v>1872</v>
      </c>
      <c r="H31" s="303">
        <v>220</v>
      </c>
      <c r="I31" s="358">
        <f t="shared" si="8"/>
        <v>49.005000000000003</v>
      </c>
      <c r="J31" s="358">
        <f t="shared" si="9"/>
        <v>49.005000000000003</v>
      </c>
      <c r="K31" s="358">
        <v>0</v>
      </c>
      <c r="L31" s="358">
        <v>0</v>
      </c>
      <c r="M31" s="358">
        <f t="shared" si="10"/>
        <v>8.2368000000000006</v>
      </c>
      <c r="N31" s="358">
        <f t="shared" si="11"/>
        <v>2.7705600000000001</v>
      </c>
      <c r="O31" s="358">
        <f t="shared" si="12"/>
        <v>2.7705600000000001</v>
      </c>
      <c r="P31" s="358">
        <f t="shared" si="13"/>
        <v>2.6956799999999999</v>
      </c>
      <c r="Q31" s="358">
        <v>0</v>
      </c>
      <c r="R31" s="358">
        <v>0</v>
      </c>
      <c r="S31" s="346"/>
      <c r="T31" s="358">
        <f t="shared" si="14"/>
        <v>0.73507500000000003</v>
      </c>
    </row>
    <row r="32" spans="1:20" ht="19.5" customHeight="1" x14ac:dyDescent="0.25">
      <c r="A32" s="346">
        <v>22</v>
      </c>
      <c r="B32" s="350" t="s">
        <v>949</v>
      </c>
      <c r="C32" s="537">
        <v>3600</v>
      </c>
      <c r="D32" s="501">
        <v>0</v>
      </c>
      <c r="E32" s="303">
        <f t="shared" ref="E32:F32" si="23">SUM(E22:E31)</f>
        <v>0</v>
      </c>
      <c r="F32" s="303">
        <f t="shared" si="23"/>
        <v>0</v>
      </c>
      <c r="G32" s="346">
        <f t="shared" si="0"/>
        <v>3600</v>
      </c>
      <c r="H32" s="303">
        <v>220</v>
      </c>
      <c r="I32" s="358">
        <f t="shared" si="8"/>
        <v>118.8</v>
      </c>
      <c r="J32" s="358">
        <f t="shared" si="9"/>
        <v>118.8</v>
      </c>
      <c r="K32" s="358">
        <v>0</v>
      </c>
      <c r="L32" s="358">
        <v>0</v>
      </c>
      <c r="M32" s="358">
        <f t="shared" si="10"/>
        <v>15.84</v>
      </c>
      <c r="N32" s="358">
        <f t="shared" si="11"/>
        <v>5.3280000000000003</v>
      </c>
      <c r="O32" s="358">
        <f t="shared" si="12"/>
        <v>5.3280000000000003</v>
      </c>
      <c r="P32" s="358">
        <f t="shared" si="13"/>
        <v>5.1840000000000002</v>
      </c>
      <c r="Q32" s="358">
        <v>0</v>
      </c>
      <c r="R32" s="358">
        <v>0</v>
      </c>
      <c r="S32" s="346"/>
      <c r="T32" s="358">
        <f t="shared" si="14"/>
        <v>1.782</v>
      </c>
    </row>
    <row r="33" spans="1:20" ht="19.5" customHeight="1" x14ac:dyDescent="0.25">
      <c r="A33" s="303"/>
      <c r="B33" s="303" t="s">
        <v>950</v>
      </c>
      <c r="C33" s="303">
        <f>SUM(C11:C32)</f>
        <v>315228</v>
      </c>
      <c r="D33" s="303">
        <f t="shared" ref="D33:T33" si="24">SUM(D11:D32)</f>
        <v>529</v>
      </c>
      <c r="E33" s="303">
        <f t="shared" si="24"/>
        <v>0</v>
      </c>
      <c r="F33" s="303">
        <f t="shared" si="24"/>
        <v>0</v>
      </c>
      <c r="G33" s="303">
        <f t="shared" si="24"/>
        <v>315757</v>
      </c>
      <c r="H33" s="303">
        <v>220</v>
      </c>
      <c r="I33" s="357">
        <f t="shared" si="24"/>
        <v>10402.523999999999</v>
      </c>
      <c r="J33" s="357">
        <f t="shared" si="24"/>
        <v>10402.523999999999</v>
      </c>
      <c r="K33" s="357">
        <f t="shared" si="24"/>
        <v>0</v>
      </c>
      <c r="L33" s="357">
        <f t="shared" si="24"/>
        <v>0</v>
      </c>
      <c r="M33" s="357">
        <f t="shared" si="24"/>
        <v>1389.3308</v>
      </c>
      <c r="N33" s="357">
        <f t="shared" si="24"/>
        <v>467.32035999999999</v>
      </c>
      <c r="O33" s="357">
        <f t="shared" si="24"/>
        <v>467.32035999999999</v>
      </c>
      <c r="P33" s="357">
        <f t="shared" si="24"/>
        <v>454.69007999999997</v>
      </c>
      <c r="Q33" s="357">
        <f t="shared" si="24"/>
        <v>0</v>
      </c>
      <c r="R33" s="357">
        <f t="shared" si="24"/>
        <v>0</v>
      </c>
      <c r="S33" s="303">
        <f t="shared" si="24"/>
        <v>0</v>
      </c>
      <c r="T33" s="357">
        <f t="shared" si="24"/>
        <v>156.03785999999999</v>
      </c>
    </row>
    <row r="34" spans="1:20" ht="19.5" customHeight="1" x14ac:dyDescent="0.25">
      <c r="A34" s="473"/>
      <c r="B34" s="484"/>
      <c r="C34" s="473"/>
      <c r="D34" s="473"/>
      <c r="E34" s="473"/>
      <c r="F34" s="473"/>
      <c r="G34" s="473"/>
      <c r="H34" s="473"/>
      <c r="I34" s="511"/>
      <c r="J34" s="483"/>
      <c r="K34" s="483"/>
      <c r="L34" s="483"/>
      <c r="M34" s="483"/>
      <c r="N34" s="483"/>
      <c r="O34" s="483"/>
      <c r="P34" s="483"/>
      <c r="Q34" s="483"/>
      <c r="R34" s="483"/>
      <c r="S34" s="473"/>
      <c r="T34" s="483"/>
    </row>
    <row r="35" spans="1:20" ht="19.5" customHeight="1" x14ac:dyDescent="0.25">
      <c r="A35" s="473"/>
      <c r="B35" s="484"/>
      <c r="C35" s="473"/>
      <c r="D35" s="473"/>
      <c r="E35" s="473"/>
      <c r="F35" s="473"/>
      <c r="G35" s="473"/>
      <c r="H35" s="473"/>
      <c r="I35" s="483"/>
      <c r="J35" s="483"/>
      <c r="K35" s="483"/>
      <c r="L35" s="483"/>
      <c r="M35" s="483"/>
      <c r="N35" s="483"/>
      <c r="O35" s="483"/>
      <c r="P35" s="483"/>
      <c r="Q35" s="483"/>
      <c r="R35" s="483"/>
      <c r="S35" s="473"/>
      <c r="T35" s="483"/>
    </row>
    <row r="36" spans="1:20" x14ac:dyDescent="0.2">
      <c r="A36" s="374"/>
      <c r="B36" s="235"/>
      <c r="C36" s="235"/>
      <c r="D36" s="235"/>
      <c r="E36" s="235"/>
      <c r="F36" s="235"/>
      <c r="G36" s="235"/>
      <c r="H36" s="235"/>
    </row>
    <row r="37" spans="1:20" x14ac:dyDescent="0.2">
      <c r="A37" s="375" t="s">
        <v>7</v>
      </c>
      <c r="B37" s="237"/>
      <c r="C37" s="237"/>
      <c r="D37" s="235"/>
      <c r="E37" s="235"/>
      <c r="F37" s="235"/>
      <c r="G37" s="235"/>
      <c r="H37" s="235"/>
    </row>
    <row r="38" spans="1:20" x14ac:dyDescent="0.2">
      <c r="A38" s="706" t="s">
        <v>8</v>
      </c>
      <c r="B38" s="238"/>
      <c r="C38" s="238"/>
    </row>
    <row r="39" spans="1:20" x14ac:dyDescent="0.2">
      <c r="A39" s="706" t="s">
        <v>9</v>
      </c>
      <c r="B39" s="238"/>
      <c r="C39" s="238"/>
    </row>
    <row r="40" spans="1:20" x14ac:dyDescent="0.2">
      <c r="A40" s="706"/>
      <c r="B40" s="238"/>
      <c r="C40" s="238"/>
    </row>
    <row r="41" spans="1:20" x14ac:dyDescent="0.2">
      <c r="A41" s="706"/>
      <c r="B41" s="238"/>
      <c r="C41" s="238"/>
    </row>
    <row r="42" spans="1:20" x14ac:dyDescent="0.2">
      <c r="A42" s="706" t="s">
        <v>11</v>
      </c>
      <c r="H42" s="238"/>
      <c r="J42" s="238"/>
      <c r="K42" s="238"/>
      <c r="L42" s="238"/>
      <c r="M42" s="238"/>
      <c r="N42" s="238"/>
      <c r="O42" s="238"/>
      <c r="P42" s="238"/>
      <c r="Q42" s="238" t="s">
        <v>12</v>
      </c>
      <c r="R42" s="238"/>
      <c r="S42" s="238"/>
      <c r="T42" s="238"/>
    </row>
    <row r="43" spans="1:20" ht="12.75" customHeight="1" x14ac:dyDescent="0.2">
      <c r="I43" s="238"/>
      <c r="J43" s="1131" t="s">
        <v>13</v>
      </c>
      <c r="K43" s="1131"/>
      <c r="L43" s="1131"/>
      <c r="M43" s="1131"/>
      <c r="N43" s="1131"/>
      <c r="O43" s="1131"/>
      <c r="P43" s="1131"/>
      <c r="Q43" s="1131"/>
      <c r="R43" s="1131"/>
      <c r="S43" s="1131"/>
      <c r="T43" s="1131"/>
    </row>
    <row r="44" spans="1:20" ht="12.75" customHeight="1" x14ac:dyDescent="0.2">
      <c r="I44" s="1131" t="s">
        <v>89</v>
      </c>
      <c r="J44" s="1131"/>
      <c r="K44" s="1131"/>
      <c r="L44" s="1131"/>
      <c r="M44" s="1131"/>
      <c r="N44" s="1131"/>
      <c r="O44" s="1131"/>
      <c r="P44" s="1131"/>
      <c r="Q44" s="1131"/>
      <c r="R44" s="1131"/>
      <c r="S44" s="1131"/>
      <c r="T44" s="1131"/>
    </row>
    <row r="45" spans="1:20" x14ac:dyDescent="0.2">
      <c r="A45" s="706"/>
      <c r="B45" s="238"/>
      <c r="J45" s="238"/>
      <c r="K45" s="238"/>
      <c r="L45" s="238"/>
      <c r="M45" s="238"/>
      <c r="N45" s="238"/>
      <c r="O45" s="238"/>
      <c r="P45" s="238"/>
      <c r="Q45" s="238" t="s">
        <v>860</v>
      </c>
      <c r="R45" s="238"/>
      <c r="S45" s="238"/>
      <c r="T45" s="238"/>
    </row>
    <row r="47" spans="1:20" x14ac:dyDescent="0.2">
      <c r="A47" s="1126"/>
      <c r="B47" s="1126"/>
      <c r="C47" s="1126"/>
      <c r="D47" s="1126"/>
      <c r="E47" s="1126"/>
      <c r="F47" s="1126"/>
      <c r="G47" s="1126"/>
      <c r="H47" s="1126"/>
      <c r="I47" s="1126"/>
      <c r="J47" s="1126"/>
      <c r="K47" s="1126"/>
      <c r="L47" s="1126"/>
      <c r="M47" s="1126"/>
      <c r="N47" s="1126"/>
      <c r="O47" s="1126"/>
      <c r="P47" s="1126"/>
      <c r="Q47" s="1126"/>
      <c r="R47" s="1126"/>
      <c r="S47" s="1126"/>
      <c r="T47" s="1126"/>
    </row>
  </sheetData>
  <mergeCells count="18">
    <mergeCell ref="J43:T43"/>
    <mergeCell ref="I44:T44"/>
    <mergeCell ref="A47:T47"/>
    <mergeCell ref="S1:T1"/>
    <mergeCell ref="A8:A9"/>
    <mergeCell ref="B8:B9"/>
    <mergeCell ref="C8:G8"/>
    <mergeCell ref="H8:H9"/>
    <mergeCell ref="I8:L8"/>
    <mergeCell ref="M8:R8"/>
    <mergeCell ref="S8:T8"/>
    <mergeCell ref="G1:I1"/>
    <mergeCell ref="A2:T2"/>
    <mergeCell ref="A3:T3"/>
    <mergeCell ref="A4:T5"/>
    <mergeCell ref="A6:T6"/>
    <mergeCell ref="A7:B7"/>
    <mergeCell ref="L7:T7"/>
  </mergeCells>
  <printOptions horizontalCentered="1"/>
  <pageMargins left="0.70866141732283472" right="0.70866141732283472" top="0.23622047244094491" bottom="0" header="0.31496062992125984" footer="0.31496062992125984"/>
  <pageSetup paperSize="9" scale="72"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7"/>
  <sheetViews>
    <sheetView view="pageBreakPreview" topLeftCell="A9" zoomScaleNormal="70" zoomScaleSheetLayoutView="100" workbookViewId="0">
      <selection activeCell="A3" sqref="A3:N3"/>
    </sheetView>
  </sheetViews>
  <sheetFormatPr defaultColWidth="9.140625" defaultRowHeight="12.75" x14ac:dyDescent="0.2"/>
  <cols>
    <col min="1" max="1" width="5.5703125" style="234" customWidth="1"/>
    <col min="2" max="2" width="10.85546875" style="234" customWidth="1"/>
    <col min="3" max="3" width="10.28515625" style="234" customWidth="1"/>
    <col min="4" max="4" width="12.85546875" style="234" customWidth="1"/>
    <col min="5" max="5" width="8.7109375" style="226" customWidth="1"/>
    <col min="6" max="7" width="8" style="226" customWidth="1"/>
    <col min="8" max="10" width="8.140625" style="226" customWidth="1"/>
    <col min="11" max="11" width="8.42578125" style="226" customWidth="1"/>
    <col min="12" max="12" width="8.140625" style="226" customWidth="1"/>
    <col min="13" max="13" width="8.85546875" style="226" customWidth="1"/>
    <col min="14" max="14" width="8.140625" style="226" customWidth="1"/>
    <col min="15" max="15" width="9.140625" style="234"/>
    <col min="16" max="16" width="12.42578125" style="234" customWidth="1"/>
    <col min="17" max="16384" width="9.140625" style="226"/>
  </cols>
  <sheetData>
    <row r="1" spans="1:16" ht="12.75" customHeight="1" x14ac:dyDescent="0.2">
      <c r="D1" s="1136"/>
      <c r="E1" s="1136"/>
      <c r="F1" s="234"/>
      <c r="G1" s="234"/>
      <c r="H1" s="234"/>
      <c r="I1" s="234"/>
      <c r="J1" s="234"/>
      <c r="K1" s="234"/>
      <c r="L1" s="234"/>
      <c r="M1" s="1137" t="s">
        <v>543</v>
      </c>
      <c r="N1" s="1137"/>
    </row>
    <row r="2" spans="1:16" ht="15.75" x14ac:dyDescent="0.25">
      <c r="A2" s="1134" t="s">
        <v>0</v>
      </c>
      <c r="B2" s="1134"/>
      <c r="C2" s="1134"/>
      <c r="D2" s="1134"/>
      <c r="E2" s="1134"/>
      <c r="F2" s="1134"/>
      <c r="G2" s="1134"/>
      <c r="H2" s="1134"/>
      <c r="I2" s="1134"/>
      <c r="J2" s="1134"/>
      <c r="K2" s="1134"/>
      <c r="L2" s="1134"/>
      <c r="M2" s="1134"/>
      <c r="N2" s="1134"/>
    </row>
    <row r="3" spans="1:16" ht="18" x14ac:dyDescent="0.25">
      <c r="A3" s="1135" t="s">
        <v>709</v>
      </c>
      <c r="B3" s="1135"/>
      <c r="C3" s="1135"/>
      <c r="D3" s="1135"/>
      <c r="E3" s="1135"/>
      <c r="F3" s="1135"/>
      <c r="G3" s="1135"/>
      <c r="H3" s="1135"/>
      <c r="I3" s="1135"/>
      <c r="J3" s="1135"/>
      <c r="K3" s="1135"/>
      <c r="L3" s="1135"/>
      <c r="M3" s="1135"/>
      <c r="N3" s="1135"/>
    </row>
    <row r="4" spans="1:16" ht="12.75" customHeight="1" x14ac:dyDescent="0.2">
      <c r="A4" s="1133" t="s">
        <v>719</v>
      </c>
      <c r="B4" s="1133"/>
      <c r="C4" s="1133"/>
      <c r="D4" s="1133"/>
      <c r="E4" s="1133"/>
      <c r="F4" s="1133"/>
      <c r="G4" s="1133"/>
      <c r="H4" s="1133"/>
      <c r="I4" s="1133"/>
      <c r="J4" s="1133"/>
      <c r="K4" s="1133"/>
      <c r="L4" s="1133"/>
      <c r="M4" s="1133"/>
      <c r="N4" s="1133"/>
    </row>
    <row r="5" spans="1:16" s="227" customFormat="1" ht="7.5" customHeight="1" x14ac:dyDescent="0.2">
      <c r="A5" s="1133"/>
      <c r="B5" s="1133"/>
      <c r="C5" s="1133"/>
      <c r="D5" s="1133"/>
      <c r="E5" s="1133"/>
      <c r="F5" s="1133"/>
      <c r="G5" s="1133"/>
      <c r="H5" s="1133"/>
      <c r="I5" s="1133"/>
      <c r="J5" s="1133"/>
      <c r="K5" s="1133"/>
      <c r="L5" s="1133"/>
      <c r="M5" s="1133"/>
      <c r="N5" s="1133"/>
      <c r="O5" s="285"/>
      <c r="P5" s="285"/>
    </row>
    <row r="6" spans="1:16" x14ac:dyDescent="0.2">
      <c r="A6" s="1126"/>
      <c r="B6" s="1126"/>
      <c r="C6" s="1126"/>
      <c r="D6" s="1126"/>
      <c r="E6" s="1126"/>
      <c r="F6" s="1126"/>
      <c r="G6" s="1126"/>
      <c r="H6" s="1126"/>
      <c r="I6" s="1126"/>
      <c r="J6" s="1126"/>
      <c r="K6" s="1126"/>
      <c r="L6" s="1126"/>
      <c r="M6" s="1126"/>
      <c r="N6" s="1126"/>
    </row>
    <row r="7" spans="1:16" x14ac:dyDescent="0.2">
      <c r="A7" s="1128" t="s">
        <v>165</v>
      </c>
      <c r="B7" s="1128"/>
      <c r="D7" s="261"/>
      <c r="E7" s="234"/>
      <c r="F7" s="234"/>
      <c r="G7" s="234"/>
      <c r="H7" s="1127"/>
      <c r="I7" s="1127"/>
      <c r="J7" s="1127"/>
      <c r="K7" s="1127"/>
      <c r="L7" s="1127"/>
      <c r="M7" s="1127"/>
      <c r="N7" s="1127"/>
    </row>
    <row r="8" spans="1:16" ht="39" customHeight="1" x14ac:dyDescent="0.2">
      <c r="A8" s="981" t="s">
        <v>2</v>
      </c>
      <c r="B8" s="981" t="s">
        <v>3</v>
      </c>
      <c r="C8" s="1139" t="s">
        <v>494</v>
      </c>
      <c r="D8" s="1129" t="s">
        <v>87</v>
      </c>
      <c r="E8" s="1035" t="s">
        <v>88</v>
      </c>
      <c r="F8" s="1036"/>
      <c r="G8" s="1036"/>
      <c r="H8" s="1037"/>
      <c r="I8" s="981" t="s">
        <v>659</v>
      </c>
      <c r="J8" s="981"/>
      <c r="K8" s="981"/>
      <c r="L8" s="981"/>
      <c r="M8" s="981"/>
      <c r="N8" s="981"/>
      <c r="O8" s="1132" t="s">
        <v>859</v>
      </c>
      <c r="P8" s="1132"/>
    </row>
    <row r="9" spans="1:16" ht="44.45" customHeight="1" x14ac:dyDescent="0.2">
      <c r="A9" s="981"/>
      <c r="B9" s="981"/>
      <c r="C9" s="1140"/>
      <c r="D9" s="1130"/>
      <c r="E9" s="276" t="s">
        <v>93</v>
      </c>
      <c r="F9" s="276" t="s">
        <v>21</v>
      </c>
      <c r="G9" s="276" t="s">
        <v>44</v>
      </c>
      <c r="H9" s="276" t="s">
        <v>696</v>
      </c>
      <c r="I9" s="284" t="s">
        <v>18</v>
      </c>
      <c r="J9" s="284" t="s">
        <v>660</v>
      </c>
      <c r="K9" s="284" t="s">
        <v>661</v>
      </c>
      <c r="L9" s="284" t="s">
        <v>662</v>
      </c>
      <c r="M9" s="284" t="s">
        <v>663</v>
      </c>
      <c r="N9" s="284" t="s">
        <v>664</v>
      </c>
      <c r="O9" s="295" t="s">
        <v>873</v>
      </c>
      <c r="P9" s="295" t="s">
        <v>871</v>
      </c>
    </row>
    <row r="10" spans="1:16" s="291" customFormat="1" x14ac:dyDescent="0.2">
      <c r="A10" s="290">
        <v>1</v>
      </c>
      <c r="B10" s="290">
        <v>2</v>
      </c>
      <c r="C10" s="290">
        <v>3</v>
      </c>
      <c r="D10" s="290">
        <v>4</v>
      </c>
      <c r="E10" s="290">
        <v>5</v>
      </c>
      <c r="F10" s="290">
        <v>6</v>
      </c>
      <c r="G10" s="290">
        <v>7</v>
      </c>
      <c r="H10" s="290">
        <v>8</v>
      </c>
      <c r="I10" s="290">
        <v>9</v>
      </c>
      <c r="J10" s="290">
        <v>10</v>
      </c>
      <c r="K10" s="290">
        <v>11</v>
      </c>
      <c r="L10" s="290">
        <v>12</v>
      </c>
      <c r="M10" s="290">
        <v>13</v>
      </c>
      <c r="N10" s="290">
        <v>14</v>
      </c>
      <c r="O10" s="290">
        <v>15</v>
      </c>
      <c r="P10" s="290">
        <v>16</v>
      </c>
    </row>
    <row r="11" spans="1:16" ht="16.149999999999999" customHeight="1" x14ac:dyDescent="0.2">
      <c r="A11" s="605">
        <v>1</v>
      </c>
      <c r="B11" s="45" t="s">
        <v>893</v>
      </c>
      <c r="C11" s="894" t="s">
        <v>903</v>
      </c>
      <c r="D11" s="895"/>
      <c r="E11" s="895"/>
      <c r="F11" s="895"/>
      <c r="G11" s="895"/>
      <c r="H11" s="895"/>
      <c r="I11" s="895"/>
      <c r="J11" s="895"/>
      <c r="K11" s="895"/>
      <c r="L11" s="895"/>
      <c r="M11" s="895"/>
      <c r="N11" s="895"/>
      <c r="O11" s="895"/>
      <c r="P11" s="896"/>
    </row>
    <row r="12" spans="1:16" ht="16.149999999999999" customHeight="1" x14ac:dyDescent="0.2">
      <c r="A12" s="605">
        <v>2</v>
      </c>
      <c r="B12" s="45" t="s">
        <v>894</v>
      </c>
      <c r="C12" s="897"/>
      <c r="D12" s="898"/>
      <c r="E12" s="898"/>
      <c r="F12" s="898"/>
      <c r="G12" s="898"/>
      <c r="H12" s="898"/>
      <c r="I12" s="898"/>
      <c r="J12" s="898"/>
      <c r="K12" s="898"/>
      <c r="L12" s="898"/>
      <c r="M12" s="898"/>
      <c r="N12" s="898"/>
      <c r="O12" s="898"/>
      <c r="P12" s="899"/>
    </row>
    <row r="13" spans="1:16" ht="16.149999999999999" customHeight="1" x14ac:dyDescent="0.2">
      <c r="A13" s="605">
        <v>3</v>
      </c>
      <c r="B13" s="45" t="s">
        <v>895</v>
      </c>
      <c r="C13" s="897"/>
      <c r="D13" s="898"/>
      <c r="E13" s="898"/>
      <c r="F13" s="898"/>
      <c r="G13" s="898"/>
      <c r="H13" s="898"/>
      <c r="I13" s="898"/>
      <c r="J13" s="898"/>
      <c r="K13" s="898"/>
      <c r="L13" s="898"/>
      <c r="M13" s="898"/>
      <c r="N13" s="898"/>
      <c r="O13" s="898"/>
      <c r="P13" s="899"/>
    </row>
    <row r="14" spans="1:16" ht="16.149999999999999" customHeight="1" x14ac:dyDescent="0.2">
      <c r="A14" s="605">
        <v>4</v>
      </c>
      <c r="B14" s="45" t="s">
        <v>896</v>
      </c>
      <c r="C14" s="897"/>
      <c r="D14" s="898"/>
      <c r="E14" s="898"/>
      <c r="F14" s="898"/>
      <c r="G14" s="898"/>
      <c r="H14" s="898"/>
      <c r="I14" s="898"/>
      <c r="J14" s="898"/>
      <c r="K14" s="898"/>
      <c r="L14" s="898"/>
      <c r="M14" s="898"/>
      <c r="N14" s="898"/>
      <c r="O14" s="898"/>
      <c r="P14" s="899"/>
    </row>
    <row r="15" spans="1:16" ht="16.149999999999999" customHeight="1" x14ac:dyDescent="0.2">
      <c r="A15" s="605">
        <v>5</v>
      </c>
      <c r="B15" s="45" t="s">
        <v>897</v>
      </c>
      <c r="C15" s="897"/>
      <c r="D15" s="898"/>
      <c r="E15" s="898"/>
      <c r="F15" s="898"/>
      <c r="G15" s="898"/>
      <c r="H15" s="898"/>
      <c r="I15" s="898"/>
      <c r="J15" s="898"/>
      <c r="K15" s="898"/>
      <c r="L15" s="898"/>
      <c r="M15" s="898"/>
      <c r="N15" s="898"/>
      <c r="O15" s="898"/>
      <c r="P15" s="899"/>
    </row>
    <row r="16" spans="1:16" ht="16.149999999999999" customHeight="1" x14ac:dyDescent="0.2">
      <c r="A16" s="605">
        <v>6</v>
      </c>
      <c r="B16" s="45" t="s">
        <v>898</v>
      </c>
      <c r="C16" s="897"/>
      <c r="D16" s="898"/>
      <c r="E16" s="898"/>
      <c r="F16" s="898"/>
      <c r="G16" s="898"/>
      <c r="H16" s="898"/>
      <c r="I16" s="898"/>
      <c r="J16" s="898"/>
      <c r="K16" s="898"/>
      <c r="L16" s="898"/>
      <c r="M16" s="898"/>
      <c r="N16" s="898"/>
      <c r="O16" s="898"/>
      <c r="P16" s="899"/>
    </row>
    <row r="17" spans="1:16" ht="16.149999999999999" customHeight="1" x14ac:dyDescent="0.2">
      <c r="A17" s="605">
        <v>7</v>
      </c>
      <c r="B17" s="45" t="s">
        <v>899</v>
      </c>
      <c r="C17" s="897"/>
      <c r="D17" s="898"/>
      <c r="E17" s="898"/>
      <c r="F17" s="898"/>
      <c r="G17" s="898"/>
      <c r="H17" s="898"/>
      <c r="I17" s="898"/>
      <c r="J17" s="898"/>
      <c r="K17" s="898"/>
      <c r="L17" s="898"/>
      <c r="M17" s="898"/>
      <c r="N17" s="898"/>
      <c r="O17" s="898"/>
      <c r="P17" s="899"/>
    </row>
    <row r="18" spans="1:16" ht="16.149999999999999" customHeight="1" x14ac:dyDescent="0.2">
      <c r="A18" s="605">
        <v>8</v>
      </c>
      <c r="B18" s="45" t="s">
        <v>900</v>
      </c>
      <c r="C18" s="897"/>
      <c r="D18" s="898"/>
      <c r="E18" s="898"/>
      <c r="F18" s="898"/>
      <c r="G18" s="898"/>
      <c r="H18" s="898"/>
      <c r="I18" s="898"/>
      <c r="J18" s="898"/>
      <c r="K18" s="898"/>
      <c r="L18" s="898"/>
      <c r="M18" s="898"/>
      <c r="N18" s="898"/>
      <c r="O18" s="898"/>
      <c r="P18" s="899"/>
    </row>
    <row r="19" spans="1:16" ht="16.149999999999999" customHeight="1" x14ac:dyDescent="0.2">
      <c r="A19" s="605">
        <v>9</v>
      </c>
      <c r="B19" s="45" t="s">
        <v>901</v>
      </c>
      <c r="C19" s="897"/>
      <c r="D19" s="898"/>
      <c r="E19" s="898"/>
      <c r="F19" s="898"/>
      <c r="G19" s="898"/>
      <c r="H19" s="898"/>
      <c r="I19" s="898"/>
      <c r="J19" s="898"/>
      <c r="K19" s="898"/>
      <c r="L19" s="898"/>
      <c r="M19" s="898"/>
      <c r="N19" s="898"/>
      <c r="O19" s="898"/>
      <c r="P19" s="899"/>
    </row>
    <row r="20" spans="1:16" ht="16.149999999999999" customHeight="1" x14ac:dyDescent="0.2">
      <c r="A20" s="663">
        <v>10</v>
      </c>
      <c r="B20" s="45" t="s">
        <v>902</v>
      </c>
      <c r="C20" s="897"/>
      <c r="D20" s="898"/>
      <c r="E20" s="898"/>
      <c r="F20" s="898"/>
      <c r="G20" s="898"/>
      <c r="H20" s="898"/>
      <c r="I20" s="898"/>
      <c r="J20" s="898"/>
      <c r="K20" s="898"/>
      <c r="L20" s="898"/>
      <c r="M20" s="898"/>
      <c r="N20" s="898"/>
      <c r="O20" s="898"/>
      <c r="P20" s="899"/>
    </row>
    <row r="21" spans="1:16" ht="16.149999999999999" customHeight="1" x14ac:dyDescent="0.2">
      <c r="A21" s="663">
        <v>11</v>
      </c>
      <c r="B21" s="45" t="s">
        <v>938</v>
      </c>
      <c r="C21" s="897"/>
      <c r="D21" s="898"/>
      <c r="E21" s="898"/>
      <c r="F21" s="898"/>
      <c r="G21" s="898"/>
      <c r="H21" s="898"/>
      <c r="I21" s="898"/>
      <c r="J21" s="898"/>
      <c r="K21" s="898"/>
      <c r="L21" s="898"/>
      <c r="M21" s="898"/>
      <c r="N21" s="898"/>
      <c r="O21" s="898"/>
      <c r="P21" s="899"/>
    </row>
    <row r="22" spans="1:16" ht="16.149999999999999" customHeight="1" x14ac:dyDescent="0.2">
      <c r="A22" s="663">
        <v>12</v>
      </c>
      <c r="B22" s="45" t="s">
        <v>939</v>
      </c>
      <c r="C22" s="897"/>
      <c r="D22" s="898"/>
      <c r="E22" s="898"/>
      <c r="F22" s="898"/>
      <c r="G22" s="898"/>
      <c r="H22" s="898"/>
      <c r="I22" s="898"/>
      <c r="J22" s="898"/>
      <c r="K22" s="898"/>
      <c r="L22" s="898"/>
      <c r="M22" s="898"/>
      <c r="N22" s="898"/>
      <c r="O22" s="898"/>
      <c r="P22" s="899"/>
    </row>
    <row r="23" spans="1:16" ht="16.149999999999999" customHeight="1" x14ac:dyDescent="0.2">
      <c r="A23" s="663">
        <v>13</v>
      </c>
      <c r="B23" s="45" t="s">
        <v>940</v>
      </c>
      <c r="C23" s="897"/>
      <c r="D23" s="898"/>
      <c r="E23" s="898"/>
      <c r="F23" s="898"/>
      <c r="G23" s="898"/>
      <c r="H23" s="898"/>
      <c r="I23" s="898"/>
      <c r="J23" s="898"/>
      <c r="K23" s="898"/>
      <c r="L23" s="898"/>
      <c r="M23" s="898"/>
      <c r="N23" s="898"/>
      <c r="O23" s="898"/>
      <c r="P23" s="899"/>
    </row>
    <row r="24" spans="1:16" ht="16.149999999999999" customHeight="1" x14ac:dyDescent="0.2">
      <c r="A24" s="663">
        <v>14</v>
      </c>
      <c r="B24" s="45" t="s">
        <v>941</v>
      </c>
      <c r="C24" s="897"/>
      <c r="D24" s="898"/>
      <c r="E24" s="898"/>
      <c r="F24" s="898"/>
      <c r="G24" s="898"/>
      <c r="H24" s="898"/>
      <c r="I24" s="898"/>
      <c r="J24" s="898"/>
      <c r="K24" s="898"/>
      <c r="L24" s="898"/>
      <c r="M24" s="898"/>
      <c r="N24" s="898"/>
      <c r="O24" s="898"/>
      <c r="P24" s="899"/>
    </row>
    <row r="25" spans="1:16" ht="16.149999999999999" customHeight="1" x14ac:dyDescent="0.2">
      <c r="A25" s="663">
        <v>15</v>
      </c>
      <c r="B25" s="45" t="s">
        <v>942</v>
      </c>
      <c r="C25" s="897"/>
      <c r="D25" s="898"/>
      <c r="E25" s="898"/>
      <c r="F25" s="898"/>
      <c r="G25" s="898"/>
      <c r="H25" s="898"/>
      <c r="I25" s="898"/>
      <c r="J25" s="898"/>
      <c r="K25" s="898"/>
      <c r="L25" s="898"/>
      <c r="M25" s="898"/>
      <c r="N25" s="898"/>
      <c r="O25" s="898"/>
      <c r="P25" s="899"/>
    </row>
    <row r="26" spans="1:16" ht="16.149999999999999" customHeight="1" x14ac:dyDescent="0.2">
      <c r="A26" s="663">
        <v>16</v>
      </c>
      <c r="B26" s="45" t="s">
        <v>943</v>
      </c>
      <c r="C26" s="897"/>
      <c r="D26" s="898"/>
      <c r="E26" s="898"/>
      <c r="F26" s="898"/>
      <c r="G26" s="898"/>
      <c r="H26" s="898"/>
      <c r="I26" s="898"/>
      <c r="J26" s="898"/>
      <c r="K26" s="898"/>
      <c r="L26" s="898"/>
      <c r="M26" s="898"/>
      <c r="N26" s="898"/>
      <c r="O26" s="898"/>
      <c r="P26" s="899"/>
    </row>
    <row r="27" spans="1:16" ht="16.149999999999999" customHeight="1" x14ac:dyDescent="0.2">
      <c r="A27" s="663">
        <v>17</v>
      </c>
      <c r="B27" s="45" t="s">
        <v>944</v>
      </c>
      <c r="C27" s="897"/>
      <c r="D27" s="898"/>
      <c r="E27" s="898"/>
      <c r="F27" s="898"/>
      <c r="G27" s="898"/>
      <c r="H27" s="898"/>
      <c r="I27" s="898"/>
      <c r="J27" s="898"/>
      <c r="K27" s="898"/>
      <c r="L27" s="898"/>
      <c r="M27" s="898"/>
      <c r="N27" s="898"/>
      <c r="O27" s="898"/>
      <c r="P27" s="899"/>
    </row>
    <row r="28" spans="1:16" ht="16.149999999999999" customHeight="1" x14ac:dyDescent="0.2">
      <c r="A28" s="663">
        <v>18</v>
      </c>
      <c r="B28" s="45" t="s">
        <v>945</v>
      </c>
      <c r="C28" s="897"/>
      <c r="D28" s="898"/>
      <c r="E28" s="898"/>
      <c r="F28" s="898"/>
      <c r="G28" s="898"/>
      <c r="H28" s="898"/>
      <c r="I28" s="898"/>
      <c r="J28" s="898"/>
      <c r="K28" s="898"/>
      <c r="L28" s="898"/>
      <c r="M28" s="898"/>
      <c r="N28" s="898"/>
      <c r="O28" s="898"/>
      <c r="P28" s="899"/>
    </row>
    <row r="29" spans="1:16" ht="16.149999999999999" customHeight="1" x14ac:dyDescent="0.2">
      <c r="A29" s="663">
        <v>19</v>
      </c>
      <c r="B29" s="45" t="s">
        <v>946</v>
      </c>
      <c r="C29" s="897"/>
      <c r="D29" s="898"/>
      <c r="E29" s="898"/>
      <c r="F29" s="898"/>
      <c r="G29" s="898"/>
      <c r="H29" s="898"/>
      <c r="I29" s="898"/>
      <c r="J29" s="898"/>
      <c r="K29" s="898"/>
      <c r="L29" s="898"/>
      <c r="M29" s="898"/>
      <c r="N29" s="898"/>
      <c r="O29" s="898"/>
      <c r="P29" s="899"/>
    </row>
    <row r="30" spans="1:16" ht="16.149999999999999" customHeight="1" x14ac:dyDescent="0.2">
      <c r="A30" s="663">
        <v>20</v>
      </c>
      <c r="B30" s="45" t="s">
        <v>947</v>
      </c>
      <c r="C30" s="897"/>
      <c r="D30" s="898"/>
      <c r="E30" s="898"/>
      <c r="F30" s="898"/>
      <c r="G30" s="898"/>
      <c r="H30" s="898"/>
      <c r="I30" s="898"/>
      <c r="J30" s="898"/>
      <c r="K30" s="898"/>
      <c r="L30" s="898"/>
      <c r="M30" s="898"/>
      <c r="N30" s="898"/>
      <c r="O30" s="898"/>
      <c r="P30" s="899"/>
    </row>
    <row r="31" spans="1:16" ht="16.149999999999999" customHeight="1" x14ac:dyDescent="0.2">
      <c r="A31" s="663">
        <v>21</v>
      </c>
      <c r="B31" s="45" t="s">
        <v>948</v>
      </c>
      <c r="C31" s="897"/>
      <c r="D31" s="898"/>
      <c r="E31" s="898"/>
      <c r="F31" s="898"/>
      <c r="G31" s="898"/>
      <c r="H31" s="898"/>
      <c r="I31" s="898"/>
      <c r="J31" s="898"/>
      <c r="K31" s="898"/>
      <c r="L31" s="898"/>
      <c r="M31" s="898"/>
      <c r="N31" s="898"/>
      <c r="O31" s="898"/>
      <c r="P31" s="899"/>
    </row>
    <row r="32" spans="1:16" ht="16.149999999999999" customHeight="1" x14ac:dyDescent="0.2">
      <c r="A32" s="663">
        <v>22</v>
      </c>
      <c r="B32" s="45" t="s">
        <v>949</v>
      </c>
      <c r="C32" s="897"/>
      <c r="D32" s="898"/>
      <c r="E32" s="898"/>
      <c r="F32" s="898"/>
      <c r="G32" s="898"/>
      <c r="H32" s="898"/>
      <c r="I32" s="898"/>
      <c r="J32" s="898"/>
      <c r="K32" s="898"/>
      <c r="L32" s="898"/>
      <c r="M32" s="898"/>
      <c r="N32" s="898"/>
      <c r="O32" s="898"/>
      <c r="P32" s="899"/>
    </row>
    <row r="33" spans="1:16" ht="15" x14ac:dyDescent="0.25">
      <c r="A33" s="615"/>
      <c r="B33" s="606" t="s">
        <v>950</v>
      </c>
      <c r="C33" s="900"/>
      <c r="D33" s="901"/>
      <c r="E33" s="901"/>
      <c r="F33" s="901"/>
      <c r="G33" s="901"/>
      <c r="H33" s="901"/>
      <c r="I33" s="901"/>
      <c r="J33" s="901"/>
      <c r="K33" s="901"/>
      <c r="L33" s="901"/>
      <c r="M33" s="901"/>
      <c r="N33" s="901"/>
      <c r="O33" s="901"/>
      <c r="P33" s="902"/>
    </row>
    <row r="34" spans="1:16" x14ac:dyDescent="0.2">
      <c r="A34" s="375"/>
      <c r="B34" s="235"/>
      <c r="C34" s="235"/>
      <c r="D34" s="485"/>
      <c r="E34" s="235"/>
      <c r="F34" s="235"/>
      <c r="G34" s="235"/>
      <c r="H34" s="235"/>
      <c r="I34" s="235"/>
      <c r="J34" s="235"/>
      <c r="K34" s="235"/>
      <c r="L34" s="235"/>
      <c r="M34" s="235"/>
      <c r="N34" s="235"/>
      <c r="O34" s="235"/>
      <c r="P34" s="235"/>
    </row>
    <row r="35" spans="1:16" x14ac:dyDescent="0.2">
      <c r="A35" s="375"/>
      <c r="B35" s="235"/>
      <c r="C35" s="235"/>
      <c r="D35" s="485"/>
      <c r="E35" s="235"/>
      <c r="F35" s="235"/>
      <c r="G35" s="235"/>
      <c r="H35" s="235"/>
      <c r="I35" s="235"/>
      <c r="J35" s="235"/>
      <c r="K35" s="235"/>
      <c r="L35" s="235"/>
      <c r="M35" s="235"/>
      <c r="N35" s="235"/>
      <c r="O35" s="235"/>
      <c r="P35" s="235"/>
    </row>
    <row r="36" spans="1:16" x14ac:dyDescent="0.2">
      <c r="A36" s="235"/>
      <c r="B36" s="235"/>
      <c r="C36" s="235"/>
      <c r="D36" s="235"/>
      <c r="E36" s="234"/>
      <c r="F36" s="234"/>
      <c r="G36" s="234"/>
      <c r="H36" s="234"/>
      <c r="I36" s="234"/>
      <c r="J36" s="234"/>
      <c r="K36" s="234"/>
      <c r="L36" s="234"/>
      <c r="M36" s="234"/>
      <c r="N36" s="234"/>
    </row>
    <row r="37" spans="1:16" x14ac:dyDescent="0.2">
      <c r="A37" s="236"/>
      <c r="B37" s="237"/>
      <c r="C37" s="237"/>
      <c r="D37" s="235"/>
      <c r="E37" s="234"/>
      <c r="F37" s="234"/>
      <c r="G37" s="234"/>
      <c r="H37" s="234"/>
      <c r="I37" s="234"/>
      <c r="J37" s="234"/>
      <c r="K37" s="234"/>
      <c r="L37" s="234"/>
      <c r="M37" s="234"/>
      <c r="N37" s="234"/>
    </row>
    <row r="38" spans="1:16" x14ac:dyDescent="0.2">
      <c r="A38" s="238"/>
      <c r="B38" s="238"/>
      <c r="C38" s="238"/>
      <c r="E38" s="234"/>
      <c r="F38" s="234"/>
      <c r="G38" s="234"/>
      <c r="H38" s="234"/>
      <c r="I38" s="234"/>
      <c r="J38" s="234"/>
      <c r="K38" s="234"/>
      <c r="L38" s="234"/>
      <c r="M38" s="234"/>
      <c r="N38" s="234"/>
    </row>
    <row r="39" spans="1:16" x14ac:dyDescent="0.2">
      <c r="A39" s="238"/>
      <c r="B39" s="238"/>
      <c r="C39" s="238"/>
      <c r="E39" s="234"/>
      <c r="F39" s="234"/>
      <c r="G39" s="234"/>
      <c r="H39" s="234"/>
      <c r="I39" s="234"/>
      <c r="J39" s="234"/>
      <c r="K39" s="234"/>
      <c r="L39" s="234"/>
      <c r="M39" s="234"/>
      <c r="N39" s="234"/>
    </row>
    <row r="40" spans="1:16" x14ac:dyDescent="0.2">
      <c r="A40" s="238"/>
      <c r="B40" s="238"/>
      <c r="C40" s="238"/>
      <c r="E40" s="234"/>
      <c r="F40" s="234"/>
      <c r="G40" s="234"/>
      <c r="H40" s="234"/>
      <c r="I40" s="234"/>
      <c r="J40" s="234"/>
      <c r="K40" s="234"/>
      <c r="L40" s="234"/>
      <c r="M40" s="234"/>
      <c r="N40" s="234"/>
    </row>
    <row r="41" spans="1:16" x14ac:dyDescent="0.2">
      <c r="A41" s="238"/>
      <c r="B41" s="238"/>
      <c r="C41" s="238"/>
      <c r="E41" s="234"/>
      <c r="F41" s="234"/>
      <c r="G41" s="234"/>
      <c r="H41" s="234"/>
      <c r="I41" s="234"/>
      <c r="J41" s="234"/>
      <c r="K41" s="234"/>
      <c r="L41" s="234"/>
      <c r="M41" s="234"/>
      <c r="N41" s="234"/>
    </row>
    <row r="42" spans="1:16" x14ac:dyDescent="0.2">
      <c r="A42" s="238" t="s">
        <v>11</v>
      </c>
      <c r="D42" s="238"/>
      <c r="E42" s="234"/>
      <c r="F42" s="238"/>
      <c r="G42" s="238"/>
      <c r="H42" s="238"/>
      <c r="I42" s="238"/>
      <c r="J42" s="238"/>
      <c r="K42" s="238"/>
      <c r="L42" s="238" t="s">
        <v>12</v>
      </c>
      <c r="M42" s="238"/>
      <c r="N42" s="238"/>
    </row>
    <row r="43" spans="1:16" ht="12.75" customHeight="1" x14ac:dyDescent="0.2">
      <c r="E43" s="238"/>
      <c r="F43" s="1131" t="s">
        <v>13</v>
      </c>
      <c r="G43" s="1131"/>
      <c r="H43" s="1131"/>
      <c r="I43" s="1131"/>
      <c r="J43" s="1131"/>
      <c r="K43" s="1131"/>
      <c r="L43" s="1131"/>
      <c r="M43" s="1131"/>
      <c r="N43" s="1131"/>
    </row>
    <row r="44" spans="1:16" ht="12.75" customHeight="1" x14ac:dyDescent="0.2">
      <c r="E44" s="1131" t="s">
        <v>89</v>
      </c>
      <c r="F44" s="1131"/>
      <c r="G44" s="1131"/>
      <c r="H44" s="1131"/>
      <c r="I44" s="1131"/>
      <c r="J44" s="1131"/>
      <c r="K44" s="1131"/>
      <c r="L44" s="1131"/>
      <c r="M44" s="1131"/>
      <c r="N44" s="1131"/>
    </row>
    <row r="45" spans="1:16" x14ac:dyDescent="0.2">
      <c r="A45" s="238"/>
      <c r="B45" s="238"/>
      <c r="E45" s="234"/>
      <c r="F45" s="238"/>
      <c r="G45" s="238"/>
      <c r="H45" s="238"/>
      <c r="I45" s="238"/>
      <c r="J45" s="238"/>
      <c r="K45" s="238"/>
      <c r="L45" s="238" t="s">
        <v>860</v>
      </c>
      <c r="M45" s="238"/>
      <c r="N45" s="238"/>
    </row>
    <row r="47" spans="1:16" x14ac:dyDescent="0.2">
      <c r="A47" s="1138"/>
      <c r="B47" s="1138"/>
      <c r="C47" s="1138"/>
      <c r="D47" s="1138"/>
      <c r="E47" s="1138"/>
      <c r="F47" s="1138"/>
      <c r="G47" s="1138"/>
      <c r="H47" s="1138"/>
      <c r="I47" s="1138"/>
      <c r="J47" s="1138"/>
      <c r="K47" s="1138"/>
      <c r="L47" s="1138"/>
      <c r="M47" s="1138"/>
      <c r="N47" s="1138"/>
    </row>
  </sheetData>
  <mergeCells count="19">
    <mergeCell ref="A6:N6"/>
    <mergeCell ref="D1:E1"/>
    <mergeCell ref="M1:N1"/>
    <mergeCell ref="A2:N2"/>
    <mergeCell ref="A3:N3"/>
    <mergeCell ref="A4:N5"/>
    <mergeCell ref="F43:N43"/>
    <mergeCell ref="E44:N44"/>
    <mergeCell ref="A47:N47"/>
    <mergeCell ref="C8:C9"/>
    <mergeCell ref="A7:B7"/>
    <mergeCell ref="H7:N7"/>
    <mergeCell ref="A8:A9"/>
    <mergeCell ref="B8:B9"/>
    <mergeCell ref="D8:D9"/>
    <mergeCell ref="E8:H8"/>
    <mergeCell ref="C11:P33"/>
    <mergeCell ref="O8:P8"/>
    <mergeCell ref="I8:N8"/>
  </mergeCells>
  <printOptions horizontalCentered="1"/>
  <pageMargins left="0.70866141732283472" right="0.70866141732283472" top="0.23622047244094491" bottom="0" header="0.31496062992125984" footer="0.31496062992125984"/>
  <pageSetup paperSize="9" scale="8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2"/>
  <sheetViews>
    <sheetView view="pageBreakPreview" zoomScale="80" zoomScaleNormal="70" zoomScaleSheetLayoutView="80" workbookViewId="0">
      <selection activeCell="C18" sqref="C18:V18"/>
    </sheetView>
  </sheetViews>
  <sheetFormatPr defaultColWidth="9.140625" defaultRowHeight="14.25" x14ac:dyDescent="0.2"/>
  <cols>
    <col min="1" max="1" width="7.28515625" style="590" customWidth="1"/>
    <col min="2" max="2" width="26" style="590" customWidth="1"/>
    <col min="3" max="3" width="8.85546875" style="590" customWidth="1"/>
    <col min="4" max="5" width="8.28515625" style="590" customWidth="1"/>
    <col min="6" max="6" width="16" style="590" customWidth="1"/>
    <col min="7" max="9" width="10.7109375" style="590" customWidth="1"/>
    <col min="10" max="10" width="12.5703125" style="590" customWidth="1"/>
    <col min="11" max="13" width="9.140625" style="590"/>
    <col min="14" max="14" width="12.5703125" style="590" customWidth="1"/>
    <col min="15" max="17" width="9.140625" style="590"/>
    <col min="18" max="18" width="12.28515625" style="590" customWidth="1"/>
    <col min="19" max="21" width="8.85546875" style="590" customWidth="1"/>
    <col min="22" max="22" width="12.7109375" style="590" bestFit="1" customWidth="1"/>
    <col min="23" max="16384" width="9.140625" style="590"/>
  </cols>
  <sheetData>
    <row r="1" spans="1:24" x14ac:dyDescent="0.2">
      <c r="V1" s="591" t="s">
        <v>548</v>
      </c>
    </row>
    <row r="2" spans="1:24" ht="15" x14ac:dyDescent="0.25">
      <c r="G2" s="592" t="s">
        <v>0</v>
      </c>
      <c r="H2" s="592"/>
      <c r="I2" s="592"/>
      <c r="O2" s="593"/>
      <c r="P2" s="593"/>
      <c r="Q2" s="593"/>
      <c r="R2" s="593"/>
    </row>
    <row r="3" spans="1:24" ht="15" x14ac:dyDescent="0.25">
      <c r="C3" s="846" t="s">
        <v>709</v>
      </c>
      <c r="D3" s="846"/>
      <c r="E3" s="846"/>
      <c r="F3" s="846"/>
      <c r="G3" s="846"/>
      <c r="H3" s="846"/>
      <c r="I3" s="846"/>
      <c r="J3" s="846"/>
      <c r="K3" s="846"/>
      <c r="L3" s="846"/>
      <c r="M3" s="846"/>
      <c r="N3" s="846"/>
      <c r="O3" s="594"/>
      <c r="P3" s="594"/>
      <c r="Q3" s="594"/>
      <c r="R3" s="594"/>
      <c r="S3" s="594"/>
      <c r="T3" s="594"/>
      <c r="U3" s="594"/>
      <c r="V3" s="594"/>
      <c r="W3" s="594"/>
      <c r="X3" s="594"/>
    </row>
    <row r="4" spans="1:24" ht="15" x14ac:dyDescent="0.25">
      <c r="C4" s="595"/>
      <c r="D4" s="595"/>
      <c r="E4" s="595"/>
      <c r="F4" s="595"/>
      <c r="G4" s="595"/>
      <c r="H4" s="595"/>
      <c r="I4" s="595"/>
      <c r="J4" s="595"/>
      <c r="K4" s="595"/>
      <c r="L4" s="595"/>
      <c r="M4" s="595"/>
      <c r="N4" s="595"/>
      <c r="O4" s="595"/>
      <c r="P4" s="595"/>
      <c r="Q4" s="595"/>
      <c r="R4" s="595"/>
      <c r="S4" s="595"/>
      <c r="T4" s="595"/>
      <c r="U4" s="595"/>
      <c r="V4" s="595"/>
    </row>
    <row r="5" spans="1:24" ht="15" x14ac:dyDescent="0.25">
      <c r="B5" s="847" t="s">
        <v>851</v>
      </c>
      <c r="C5" s="847"/>
      <c r="D5" s="847"/>
      <c r="E5" s="847"/>
      <c r="F5" s="847"/>
      <c r="G5" s="847"/>
      <c r="H5" s="847"/>
      <c r="I5" s="847"/>
      <c r="J5" s="847"/>
      <c r="K5" s="847"/>
      <c r="L5" s="847"/>
      <c r="M5" s="847"/>
      <c r="N5" s="847"/>
      <c r="O5" s="847"/>
      <c r="P5" s="847"/>
      <c r="Q5" s="847"/>
      <c r="R5" s="847"/>
      <c r="S5" s="847"/>
      <c r="T5" s="596"/>
      <c r="U5" s="848" t="s">
        <v>254</v>
      </c>
      <c r="V5" s="849"/>
    </row>
    <row r="6" spans="1:24" x14ac:dyDescent="0.2">
      <c r="K6" s="593"/>
      <c r="L6" s="593"/>
      <c r="M6" s="593"/>
      <c r="N6" s="593"/>
      <c r="O6" s="593"/>
      <c r="P6" s="593"/>
      <c r="Q6" s="593"/>
      <c r="R6" s="593"/>
    </row>
    <row r="7" spans="1:24" ht="15" x14ac:dyDescent="0.25">
      <c r="A7" s="819" t="s">
        <v>936</v>
      </c>
      <c r="B7" s="819"/>
      <c r="O7" s="850" t="s">
        <v>785</v>
      </c>
      <c r="P7" s="850"/>
      <c r="Q7" s="850"/>
      <c r="R7" s="850"/>
      <c r="S7" s="850"/>
      <c r="T7" s="850"/>
      <c r="U7" s="850"/>
      <c r="V7" s="850"/>
    </row>
    <row r="8" spans="1:24" ht="35.25" customHeight="1" x14ac:dyDescent="0.2">
      <c r="A8" s="829" t="s">
        <v>2</v>
      </c>
      <c r="B8" s="829" t="s">
        <v>149</v>
      </c>
      <c r="C8" s="830" t="s">
        <v>150</v>
      </c>
      <c r="D8" s="830"/>
      <c r="E8" s="830"/>
      <c r="F8" s="830" t="s">
        <v>151</v>
      </c>
      <c r="G8" s="829" t="s">
        <v>182</v>
      </c>
      <c r="H8" s="829"/>
      <c r="I8" s="829"/>
      <c r="J8" s="829"/>
      <c r="K8" s="829"/>
      <c r="L8" s="829"/>
      <c r="M8" s="829"/>
      <c r="N8" s="829"/>
      <c r="O8" s="829" t="s">
        <v>183</v>
      </c>
      <c r="P8" s="829"/>
      <c r="Q8" s="829"/>
      <c r="R8" s="829"/>
      <c r="S8" s="829"/>
      <c r="T8" s="829"/>
      <c r="U8" s="829"/>
      <c r="V8" s="829"/>
    </row>
    <row r="9" spans="1:24" ht="15" x14ac:dyDescent="0.2">
      <c r="A9" s="829"/>
      <c r="B9" s="829"/>
      <c r="C9" s="830" t="s">
        <v>255</v>
      </c>
      <c r="D9" s="830" t="s">
        <v>45</v>
      </c>
      <c r="E9" s="830" t="s">
        <v>46</v>
      </c>
      <c r="F9" s="830"/>
      <c r="G9" s="829" t="s">
        <v>184</v>
      </c>
      <c r="H9" s="829"/>
      <c r="I9" s="829"/>
      <c r="J9" s="829"/>
      <c r="K9" s="829" t="s">
        <v>168</v>
      </c>
      <c r="L9" s="829"/>
      <c r="M9" s="829"/>
      <c r="N9" s="829"/>
      <c r="O9" s="829" t="s">
        <v>152</v>
      </c>
      <c r="P9" s="829"/>
      <c r="Q9" s="829"/>
      <c r="R9" s="829"/>
      <c r="S9" s="829" t="s">
        <v>167</v>
      </c>
      <c r="T9" s="829"/>
      <c r="U9" s="829"/>
      <c r="V9" s="829"/>
    </row>
    <row r="10" spans="1:24" x14ac:dyDescent="0.2">
      <c r="A10" s="829"/>
      <c r="B10" s="829"/>
      <c r="C10" s="830"/>
      <c r="D10" s="830"/>
      <c r="E10" s="830"/>
      <c r="F10" s="830"/>
      <c r="G10" s="831" t="s">
        <v>153</v>
      </c>
      <c r="H10" s="832"/>
      <c r="I10" s="833"/>
      <c r="J10" s="837" t="s">
        <v>154</v>
      </c>
      <c r="K10" s="840" t="s">
        <v>153</v>
      </c>
      <c r="L10" s="841"/>
      <c r="M10" s="842"/>
      <c r="N10" s="837" t="s">
        <v>154</v>
      </c>
      <c r="O10" s="840" t="s">
        <v>153</v>
      </c>
      <c r="P10" s="841"/>
      <c r="Q10" s="842"/>
      <c r="R10" s="837" t="s">
        <v>154</v>
      </c>
      <c r="S10" s="840" t="s">
        <v>153</v>
      </c>
      <c r="T10" s="841"/>
      <c r="U10" s="842"/>
      <c r="V10" s="837" t="s">
        <v>154</v>
      </c>
    </row>
    <row r="11" spans="1:24" ht="15" customHeight="1" x14ac:dyDescent="0.2">
      <c r="A11" s="829"/>
      <c r="B11" s="829"/>
      <c r="C11" s="830"/>
      <c r="D11" s="830"/>
      <c r="E11" s="830"/>
      <c r="F11" s="830"/>
      <c r="G11" s="834"/>
      <c r="H11" s="835"/>
      <c r="I11" s="836"/>
      <c r="J11" s="838"/>
      <c r="K11" s="843"/>
      <c r="L11" s="844"/>
      <c r="M11" s="845"/>
      <c r="N11" s="838"/>
      <c r="O11" s="843"/>
      <c r="P11" s="844"/>
      <c r="Q11" s="845"/>
      <c r="R11" s="838"/>
      <c r="S11" s="843"/>
      <c r="T11" s="844"/>
      <c r="U11" s="845"/>
      <c r="V11" s="838"/>
    </row>
    <row r="12" spans="1:24" ht="15" x14ac:dyDescent="0.2">
      <c r="A12" s="829"/>
      <c r="B12" s="829"/>
      <c r="C12" s="830"/>
      <c r="D12" s="830"/>
      <c r="E12" s="830"/>
      <c r="F12" s="830"/>
      <c r="G12" s="555" t="s">
        <v>255</v>
      </c>
      <c r="H12" s="555" t="s">
        <v>45</v>
      </c>
      <c r="I12" s="597" t="s">
        <v>46</v>
      </c>
      <c r="J12" s="839"/>
      <c r="K12" s="554" t="s">
        <v>255</v>
      </c>
      <c r="L12" s="554" t="s">
        <v>45</v>
      </c>
      <c r="M12" s="554" t="s">
        <v>46</v>
      </c>
      <c r="N12" s="839"/>
      <c r="O12" s="554" t="s">
        <v>255</v>
      </c>
      <c r="P12" s="554" t="s">
        <v>45</v>
      </c>
      <c r="Q12" s="554" t="s">
        <v>46</v>
      </c>
      <c r="R12" s="839"/>
      <c r="S12" s="554" t="s">
        <v>255</v>
      </c>
      <c r="T12" s="554" t="s">
        <v>45</v>
      </c>
      <c r="U12" s="554" t="s">
        <v>46</v>
      </c>
      <c r="V12" s="839"/>
    </row>
    <row r="13" spans="1:24" ht="15" x14ac:dyDescent="0.2">
      <c r="A13" s="554">
        <v>1</v>
      </c>
      <c r="B13" s="554">
        <v>2</v>
      </c>
      <c r="C13" s="554">
        <v>3</v>
      </c>
      <c r="D13" s="554">
        <v>4</v>
      </c>
      <c r="E13" s="554">
        <v>5</v>
      </c>
      <c r="F13" s="554">
        <v>6</v>
      </c>
      <c r="G13" s="554">
        <v>7</v>
      </c>
      <c r="H13" s="554">
        <v>8</v>
      </c>
      <c r="I13" s="554">
        <v>9</v>
      </c>
      <c r="J13" s="554">
        <v>10</v>
      </c>
      <c r="K13" s="554">
        <v>11</v>
      </c>
      <c r="L13" s="554">
        <v>12</v>
      </c>
      <c r="M13" s="554">
        <v>13</v>
      </c>
      <c r="N13" s="554">
        <v>14</v>
      </c>
      <c r="O13" s="554">
        <v>15</v>
      </c>
      <c r="P13" s="554">
        <v>16</v>
      </c>
      <c r="Q13" s="554">
        <v>17</v>
      </c>
      <c r="R13" s="554">
        <v>18</v>
      </c>
      <c r="S13" s="554">
        <v>19</v>
      </c>
      <c r="T13" s="554">
        <v>20</v>
      </c>
      <c r="U13" s="554">
        <v>21</v>
      </c>
      <c r="V13" s="554">
        <v>22</v>
      </c>
    </row>
    <row r="14" spans="1:24" s="598" customFormat="1" ht="24.75" customHeight="1" x14ac:dyDescent="0.2">
      <c r="A14" s="820" t="s">
        <v>215</v>
      </c>
      <c r="B14" s="821"/>
      <c r="C14" s="555"/>
      <c r="D14" s="555"/>
      <c r="E14" s="555"/>
      <c r="F14" s="555"/>
      <c r="G14" s="555"/>
      <c r="H14" s="555"/>
      <c r="I14" s="555"/>
      <c r="J14" s="555"/>
      <c r="K14" s="555"/>
      <c r="L14" s="555"/>
      <c r="M14" s="555"/>
      <c r="N14" s="555"/>
      <c r="O14" s="555"/>
      <c r="P14" s="555"/>
      <c r="Q14" s="555"/>
      <c r="R14" s="555"/>
      <c r="S14" s="555"/>
      <c r="T14" s="555"/>
      <c r="U14" s="555"/>
      <c r="V14" s="555"/>
    </row>
    <row r="15" spans="1:24" ht="24" customHeight="1" x14ac:dyDescent="0.2">
      <c r="A15" s="554">
        <v>1</v>
      </c>
      <c r="B15" s="172" t="s">
        <v>214</v>
      </c>
      <c r="C15" s="384">
        <v>1609.67</v>
      </c>
      <c r="D15" s="384">
        <v>178.22</v>
      </c>
      <c r="E15" s="384">
        <v>321.27</v>
      </c>
      <c r="F15" s="173" t="s">
        <v>976</v>
      </c>
      <c r="G15" s="384">
        <v>1609.67</v>
      </c>
      <c r="H15" s="384">
        <v>178.22</v>
      </c>
      <c r="I15" s="384">
        <v>321.27</v>
      </c>
      <c r="J15" s="173" t="s">
        <v>909</v>
      </c>
      <c r="K15" s="384">
        <v>1609.67</v>
      </c>
      <c r="L15" s="384">
        <v>178.22</v>
      </c>
      <c r="M15" s="384">
        <v>321.27</v>
      </c>
      <c r="N15" s="173" t="s">
        <v>913</v>
      </c>
      <c r="O15" s="384">
        <v>1609.67</v>
      </c>
      <c r="P15" s="384">
        <v>178.22</v>
      </c>
      <c r="Q15" s="384">
        <v>321.27</v>
      </c>
      <c r="R15" s="173" t="s">
        <v>913</v>
      </c>
      <c r="S15" s="384">
        <v>1609.67</v>
      </c>
      <c r="T15" s="384">
        <v>178.22</v>
      </c>
      <c r="U15" s="384">
        <v>321.27</v>
      </c>
      <c r="V15" s="419" t="s">
        <v>919</v>
      </c>
    </row>
    <row r="16" spans="1:24" ht="21" customHeight="1" x14ac:dyDescent="0.2">
      <c r="A16" s="554">
        <v>2</v>
      </c>
      <c r="B16" s="172" t="s">
        <v>155</v>
      </c>
      <c r="C16" s="384">
        <v>2731.8</v>
      </c>
      <c r="D16" s="384">
        <v>300.58999999999997</v>
      </c>
      <c r="E16" s="384">
        <v>541.46</v>
      </c>
      <c r="F16" s="173" t="s">
        <v>977</v>
      </c>
      <c r="G16" s="384">
        <v>2731.8</v>
      </c>
      <c r="H16" s="384">
        <v>300.58999999999997</v>
      </c>
      <c r="I16" s="384">
        <v>541.46</v>
      </c>
      <c r="J16" s="173" t="s">
        <v>910</v>
      </c>
      <c r="K16" s="384">
        <v>2731.8</v>
      </c>
      <c r="L16" s="384">
        <v>300.58999999999997</v>
      </c>
      <c r="M16" s="384">
        <v>541.46</v>
      </c>
      <c r="N16" s="173" t="s">
        <v>912</v>
      </c>
      <c r="O16" s="384">
        <v>2731.8</v>
      </c>
      <c r="P16" s="384">
        <v>300.58999999999997</v>
      </c>
      <c r="Q16" s="384">
        <v>541.46</v>
      </c>
      <c r="R16" s="173" t="s">
        <v>912</v>
      </c>
      <c r="S16" s="384">
        <v>2731.8</v>
      </c>
      <c r="T16" s="384">
        <v>300.58999999999997</v>
      </c>
      <c r="U16" s="384">
        <v>541.46</v>
      </c>
      <c r="V16" s="173" t="s">
        <v>920</v>
      </c>
    </row>
    <row r="17" spans="1:24" ht="25.5" customHeight="1" x14ac:dyDescent="0.2">
      <c r="A17" s="554">
        <v>3</v>
      </c>
      <c r="B17" s="172" t="s">
        <v>156</v>
      </c>
      <c r="C17" s="384">
        <v>3778.52</v>
      </c>
      <c r="D17" s="384">
        <v>410.22</v>
      </c>
      <c r="E17" s="384">
        <v>783.65</v>
      </c>
      <c r="F17" s="173" t="s">
        <v>978</v>
      </c>
      <c r="G17" s="384">
        <v>3778.52</v>
      </c>
      <c r="H17" s="384">
        <v>410.22</v>
      </c>
      <c r="I17" s="384">
        <v>783.65</v>
      </c>
      <c r="J17" s="173" t="s">
        <v>911</v>
      </c>
      <c r="K17" s="384">
        <v>3778.52</v>
      </c>
      <c r="L17" s="384">
        <v>410.22</v>
      </c>
      <c r="M17" s="384">
        <v>783.65</v>
      </c>
      <c r="N17" s="173" t="s">
        <v>911</v>
      </c>
      <c r="O17" s="384">
        <v>3778.52</v>
      </c>
      <c r="P17" s="384">
        <v>410.22</v>
      </c>
      <c r="Q17" s="384">
        <v>783.65</v>
      </c>
      <c r="R17" s="173" t="s">
        <v>911</v>
      </c>
      <c r="S17" s="384">
        <v>3778.52</v>
      </c>
      <c r="T17" s="384">
        <v>410.22</v>
      </c>
      <c r="U17" s="384">
        <v>783.65</v>
      </c>
      <c r="V17" s="173" t="s">
        <v>911</v>
      </c>
    </row>
    <row r="18" spans="1:24" ht="25.5" customHeight="1" x14ac:dyDescent="0.2">
      <c r="A18" s="629">
        <v>4</v>
      </c>
      <c r="B18" s="630" t="s">
        <v>971</v>
      </c>
      <c r="C18" s="826">
        <v>1853.32</v>
      </c>
      <c r="D18" s="827"/>
      <c r="E18" s="828"/>
      <c r="F18" s="173"/>
      <c r="G18" s="826">
        <v>1853.32</v>
      </c>
      <c r="H18" s="827"/>
      <c r="I18" s="828"/>
      <c r="J18" s="173" t="s">
        <v>912</v>
      </c>
      <c r="K18" s="826">
        <v>1853.32</v>
      </c>
      <c r="L18" s="827"/>
      <c r="M18" s="828"/>
      <c r="N18" s="173" t="s">
        <v>912</v>
      </c>
      <c r="O18" s="826">
        <v>1853.32</v>
      </c>
      <c r="P18" s="827"/>
      <c r="Q18" s="828"/>
      <c r="R18" s="173" t="s">
        <v>972</v>
      </c>
      <c r="S18" s="826">
        <v>1853.32</v>
      </c>
      <c r="T18" s="827"/>
      <c r="U18" s="828"/>
      <c r="V18" s="173" t="s">
        <v>910</v>
      </c>
    </row>
    <row r="19" spans="1:24" s="598" customFormat="1" ht="26.25" customHeight="1" x14ac:dyDescent="0.2">
      <c r="A19" s="822" t="s">
        <v>216</v>
      </c>
      <c r="B19" s="823"/>
      <c r="C19" s="429"/>
      <c r="D19" s="429"/>
      <c r="E19" s="429"/>
      <c r="F19" s="430"/>
      <c r="G19" s="430"/>
      <c r="H19" s="430"/>
      <c r="I19" s="430"/>
      <c r="J19" s="430"/>
      <c r="K19" s="430"/>
      <c r="L19" s="430"/>
      <c r="M19" s="430"/>
      <c r="N19" s="430"/>
      <c r="O19" s="430"/>
      <c r="P19" s="430"/>
      <c r="Q19" s="430"/>
      <c r="R19" s="430"/>
      <c r="S19" s="430"/>
      <c r="T19" s="430"/>
      <c r="U19" s="430"/>
      <c r="V19" s="430"/>
    </row>
    <row r="20" spans="1:24" ht="21" customHeight="1" x14ac:dyDescent="0.2">
      <c r="A20" s="554">
        <v>4</v>
      </c>
      <c r="B20" s="172" t="s">
        <v>204</v>
      </c>
      <c r="C20" s="384">
        <v>0</v>
      </c>
      <c r="D20" s="384">
        <v>0</v>
      </c>
      <c r="E20" s="384">
        <v>0</v>
      </c>
      <c r="F20" s="173"/>
      <c r="G20" s="384">
        <v>0</v>
      </c>
      <c r="H20" s="384">
        <v>0</v>
      </c>
      <c r="I20" s="384">
        <v>0</v>
      </c>
      <c r="J20" s="173"/>
      <c r="K20" s="384">
        <v>0</v>
      </c>
      <c r="L20" s="384">
        <v>0</v>
      </c>
      <c r="M20" s="384">
        <v>0</v>
      </c>
      <c r="N20" s="173"/>
      <c r="O20" s="384">
        <v>0</v>
      </c>
      <c r="P20" s="384">
        <v>0</v>
      </c>
      <c r="Q20" s="384">
        <v>0</v>
      </c>
      <c r="R20" s="173"/>
      <c r="S20" s="384">
        <v>0</v>
      </c>
      <c r="T20" s="384">
        <v>0</v>
      </c>
      <c r="U20" s="384">
        <v>0</v>
      </c>
      <c r="V20" s="173"/>
    </row>
    <row r="21" spans="1:24" ht="21" customHeight="1" x14ac:dyDescent="0.2">
      <c r="A21" s="554">
        <v>5</v>
      </c>
      <c r="B21" s="172" t="s">
        <v>134</v>
      </c>
      <c r="C21" s="384">
        <v>0</v>
      </c>
      <c r="D21" s="384">
        <v>0</v>
      </c>
      <c r="E21" s="384">
        <v>0</v>
      </c>
      <c r="F21" s="173"/>
      <c r="G21" s="384">
        <v>0</v>
      </c>
      <c r="H21" s="384">
        <v>0</v>
      </c>
      <c r="I21" s="384">
        <v>0</v>
      </c>
      <c r="J21" s="173"/>
      <c r="K21" s="384">
        <v>0</v>
      </c>
      <c r="L21" s="384">
        <v>0</v>
      </c>
      <c r="M21" s="384">
        <v>0</v>
      </c>
      <c r="N21" s="173"/>
      <c r="O21" s="384">
        <v>0</v>
      </c>
      <c r="P21" s="384">
        <v>0</v>
      </c>
      <c r="Q21" s="384">
        <v>0</v>
      </c>
      <c r="R21" s="173"/>
      <c r="S21" s="384">
        <v>0</v>
      </c>
      <c r="T21" s="384">
        <v>0</v>
      </c>
      <c r="U21" s="384">
        <v>0</v>
      </c>
      <c r="V21" s="173"/>
    </row>
    <row r="24" spans="1:24" x14ac:dyDescent="0.2">
      <c r="A24" s="824" t="s">
        <v>169</v>
      </c>
      <c r="B24" s="824"/>
      <c r="C24" s="824"/>
      <c r="D24" s="824"/>
      <c r="E24" s="824"/>
      <c r="F24" s="824"/>
      <c r="G24" s="824"/>
      <c r="H24" s="824"/>
      <c r="I24" s="824"/>
      <c r="J24" s="824"/>
      <c r="K24" s="824"/>
      <c r="L24" s="824"/>
      <c r="M24" s="824"/>
      <c r="N24" s="824"/>
      <c r="O24" s="824"/>
      <c r="P24" s="824"/>
      <c r="Q24" s="824"/>
      <c r="R24" s="824"/>
      <c r="S24" s="824"/>
      <c r="T24" s="824"/>
      <c r="U24" s="824"/>
      <c r="V24" s="824"/>
    </row>
    <row r="25" spans="1:24" x14ac:dyDescent="0.2">
      <c r="A25" s="553"/>
      <c r="B25" s="553"/>
      <c r="C25" s="553"/>
      <c r="D25" s="553"/>
      <c r="E25" s="553"/>
      <c r="F25" s="553"/>
      <c r="G25" s="553"/>
      <c r="H25" s="553"/>
      <c r="I25" s="553"/>
      <c r="J25" s="553"/>
      <c r="K25" s="553"/>
      <c r="L25" s="553"/>
      <c r="M25" s="553"/>
      <c r="N25" s="553"/>
      <c r="O25" s="553"/>
      <c r="P25" s="553"/>
      <c r="Q25" s="553"/>
      <c r="R25" s="553"/>
      <c r="S25" s="553"/>
      <c r="T25" s="553"/>
      <c r="U25" s="553"/>
      <c r="V25" s="553"/>
    </row>
    <row r="26" spans="1:24" x14ac:dyDescent="0.2">
      <c r="A26" s="599"/>
      <c r="B26" s="599"/>
      <c r="C26" s="599"/>
      <c r="D26" s="599"/>
      <c r="E26" s="599"/>
      <c r="F26" s="599"/>
      <c r="G26" s="599"/>
      <c r="H26" s="599"/>
      <c r="I26" s="599"/>
      <c r="J26" s="599"/>
      <c r="K26" s="599"/>
      <c r="L26" s="599"/>
      <c r="M26" s="599"/>
      <c r="N26" s="599"/>
      <c r="O26" s="599"/>
      <c r="P26" s="599"/>
      <c r="Q26" s="599"/>
      <c r="R26" s="599"/>
    </row>
    <row r="27" spans="1:24" ht="15" x14ac:dyDescent="0.25">
      <c r="A27" s="600" t="s">
        <v>11</v>
      </c>
      <c r="B27" s="600"/>
      <c r="C27" s="600"/>
      <c r="D27" s="600"/>
      <c r="E27" s="600"/>
      <c r="F27" s="600"/>
      <c r="G27" s="600"/>
      <c r="H27" s="600"/>
      <c r="I27" s="600"/>
      <c r="J27" s="600"/>
      <c r="K27" s="600"/>
      <c r="L27" s="600"/>
      <c r="M27" s="600"/>
      <c r="N27" s="825" t="s">
        <v>12</v>
      </c>
      <c r="O27" s="825"/>
      <c r="P27" s="825"/>
      <c r="Q27" s="825"/>
      <c r="R27" s="825"/>
      <c r="S27" s="825"/>
      <c r="T27" s="825"/>
      <c r="U27" s="825"/>
      <c r="V27" s="825"/>
    </row>
    <row r="28" spans="1:24" ht="15" x14ac:dyDescent="0.2">
      <c r="A28" s="825" t="s">
        <v>13</v>
      </c>
      <c r="B28" s="825"/>
      <c r="C28" s="825"/>
      <c r="D28" s="825"/>
      <c r="E28" s="825"/>
      <c r="F28" s="825"/>
      <c r="G28" s="825"/>
      <c r="H28" s="825"/>
      <c r="I28" s="825"/>
      <c r="J28" s="825"/>
      <c r="K28" s="825"/>
      <c r="L28" s="825"/>
      <c r="M28" s="825"/>
      <c r="N28" s="825"/>
      <c r="O28" s="825"/>
      <c r="P28" s="825"/>
      <c r="Q28" s="825"/>
      <c r="R28" s="825"/>
      <c r="S28" s="825"/>
      <c r="T28" s="825"/>
      <c r="U28" s="825"/>
      <c r="V28" s="825"/>
    </row>
    <row r="29" spans="1:24" ht="15" x14ac:dyDescent="0.2">
      <c r="A29" s="825" t="s">
        <v>14</v>
      </c>
      <c r="B29" s="825"/>
      <c r="C29" s="825"/>
      <c r="D29" s="825"/>
      <c r="E29" s="825"/>
      <c r="F29" s="825"/>
      <c r="G29" s="825"/>
      <c r="H29" s="825"/>
      <c r="I29" s="825"/>
      <c r="J29" s="825"/>
      <c r="K29" s="825"/>
      <c r="L29" s="825"/>
      <c r="M29" s="825"/>
      <c r="N29" s="825"/>
      <c r="O29" s="825"/>
      <c r="P29" s="825"/>
      <c r="Q29" s="825"/>
      <c r="R29" s="825"/>
      <c r="S29" s="825"/>
      <c r="T29" s="825"/>
      <c r="U29" s="825"/>
      <c r="V29" s="825"/>
    </row>
    <row r="30" spans="1:24" ht="15" x14ac:dyDescent="0.25">
      <c r="A30" s="599"/>
      <c r="B30" s="599"/>
      <c r="C30" s="599"/>
      <c r="D30" s="599"/>
      <c r="E30" s="599"/>
      <c r="F30" s="599"/>
      <c r="G30" s="599"/>
      <c r="H30" s="599"/>
      <c r="I30" s="599"/>
      <c r="J30" s="599"/>
      <c r="K30" s="599"/>
      <c r="L30" s="599"/>
      <c r="M30" s="599"/>
      <c r="V30" s="819" t="s">
        <v>86</v>
      </c>
      <c r="W30" s="819"/>
      <c r="X30" s="819"/>
    </row>
    <row r="34" spans="1:24" x14ac:dyDescent="0.2">
      <c r="V34" s="591" t="s">
        <v>548</v>
      </c>
    </row>
    <row r="35" spans="1:24" ht="15" x14ac:dyDescent="0.25">
      <c r="G35" s="592" t="s">
        <v>0</v>
      </c>
      <c r="H35" s="592"/>
      <c r="I35" s="592"/>
      <c r="O35" s="593"/>
      <c r="P35" s="593"/>
      <c r="Q35" s="593"/>
      <c r="R35" s="593"/>
    </row>
    <row r="36" spans="1:24" ht="15" x14ac:dyDescent="0.25">
      <c r="C36" s="846" t="s">
        <v>709</v>
      </c>
      <c r="D36" s="846"/>
      <c r="E36" s="846"/>
      <c r="F36" s="846"/>
      <c r="G36" s="846"/>
      <c r="H36" s="846"/>
      <c r="I36" s="846"/>
      <c r="J36" s="846"/>
      <c r="K36" s="846"/>
      <c r="L36" s="846"/>
      <c r="M36" s="846"/>
      <c r="N36" s="846"/>
      <c r="O36" s="594"/>
      <c r="P36" s="594"/>
      <c r="Q36" s="594"/>
      <c r="R36" s="594"/>
      <c r="S36" s="594"/>
      <c r="T36" s="594"/>
      <c r="U36" s="594"/>
      <c r="V36" s="594"/>
      <c r="W36" s="594"/>
      <c r="X36" s="594"/>
    </row>
    <row r="37" spans="1:24" ht="15" x14ac:dyDescent="0.25">
      <c r="C37" s="595"/>
      <c r="D37" s="595"/>
      <c r="E37" s="595"/>
      <c r="F37" s="595"/>
      <c r="G37" s="595"/>
      <c r="H37" s="595"/>
      <c r="I37" s="595"/>
      <c r="J37" s="595"/>
      <c r="K37" s="595"/>
      <c r="L37" s="595"/>
      <c r="M37" s="595"/>
      <c r="N37" s="595"/>
      <c r="O37" s="595"/>
      <c r="P37" s="595"/>
      <c r="Q37" s="595"/>
      <c r="R37" s="595"/>
      <c r="S37" s="595"/>
      <c r="T37" s="595"/>
      <c r="U37" s="595"/>
      <c r="V37" s="595"/>
    </row>
    <row r="38" spans="1:24" ht="15" x14ac:dyDescent="0.25">
      <c r="B38" s="847" t="s">
        <v>851</v>
      </c>
      <c r="C38" s="847"/>
      <c r="D38" s="847"/>
      <c r="E38" s="847"/>
      <c r="F38" s="847"/>
      <c r="G38" s="847"/>
      <c r="H38" s="847"/>
      <c r="I38" s="847"/>
      <c r="J38" s="847"/>
      <c r="K38" s="847"/>
      <c r="L38" s="847"/>
      <c r="M38" s="847"/>
      <c r="N38" s="847"/>
      <c r="O38" s="847"/>
      <c r="P38" s="847"/>
      <c r="Q38" s="847"/>
      <c r="R38" s="847"/>
      <c r="S38" s="847"/>
      <c r="T38" s="596"/>
      <c r="U38" s="848" t="s">
        <v>254</v>
      </c>
      <c r="V38" s="849"/>
    </row>
    <row r="39" spans="1:24" x14ac:dyDescent="0.2">
      <c r="K39" s="593"/>
      <c r="L39" s="593"/>
      <c r="M39" s="593"/>
      <c r="N39" s="593"/>
      <c r="O39" s="593"/>
      <c r="P39" s="593"/>
      <c r="Q39" s="593"/>
      <c r="R39" s="593"/>
    </row>
    <row r="40" spans="1:24" ht="15" x14ac:dyDescent="0.25">
      <c r="A40" s="819" t="s">
        <v>937</v>
      </c>
      <c r="B40" s="819"/>
      <c r="O40" s="850" t="s">
        <v>785</v>
      </c>
      <c r="P40" s="850"/>
      <c r="Q40" s="850"/>
      <c r="R40" s="850"/>
      <c r="S40" s="850"/>
      <c r="T40" s="850"/>
      <c r="U40" s="850"/>
      <c r="V40" s="850"/>
    </row>
    <row r="41" spans="1:24" ht="15" x14ac:dyDescent="0.2">
      <c r="A41" s="829" t="s">
        <v>2</v>
      </c>
      <c r="B41" s="829" t="s">
        <v>149</v>
      </c>
      <c r="C41" s="830" t="s">
        <v>150</v>
      </c>
      <c r="D41" s="830"/>
      <c r="E41" s="830"/>
      <c r="F41" s="830" t="s">
        <v>151</v>
      </c>
      <c r="G41" s="829" t="s">
        <v>182</v>
      </c>
      <c r="H41" s="829"/>
      <c r="I41" s="829"/>
      <c r="J41" s="829"/>
      <c r="K41" s="829"/>
      <c r="L41" s="829"/>
      <c r="M41" s="829"/>
      <c r="N41" s="829"/>
      <c r="O41" s="829" t="s">
        <v>183</v>
      </c>
      <c r="P41" s="829"/>
      <c r="Q41" s="829"/>
      <c r="R41" s="829"/>
      <c r="S41" s="829"/>
      <c r="T41" s="829"/>
      <c r="U41" s="829"/>
      <c r="V41" s="829"/>
    </row>
    <row r="42" spans="1:24" ht="15" x14ac:dyDescent="0.2">
      <c r="A42" s="829"/>
      <c r="B42" s="829"/>
      <c r="C42" s="830" t="s">
        <v>255</v>
      </c>
      <c r="D42" s="830" t="s">
        <v>45</v>
      </c>
      <c r="E42" s="830" t="s">
        <v>46</v>
      </c>
      <c r="F42" s="830"/>
      <c r="G42" s="829" t="s">
        <v>184</v>
      </c>
      <c r="H42" s="829"/>
      <c r="I42" s="829"/>
      <c r="J42" s="829"/>
      <c r="K42" s="829" t="s">
        <v>168</v>
      </c>
      <c r="L42" s="829"/>
      <c r="M42" s="829"/>
      <c r="N42" s="829"/>
      <c r="O42" s="829" t="s">
        <v>152</v>
      </c>
      <c r="P42" s="829"/>
      <c r="Q42" s="829"/>
      <c r="R42" s="829"/>
      <c r="S42" s="829" t="s">
        <v>167</v>
      </c>
      <c r="T42" s="829"/>
      <c r="U42" s="829"/>
      <c r="V42" s="829"/>
    </row>
    <row r="43" spans="1:24" x14ac:dyDescent="0.2">
      <c r="A43" s="829"/>
      <c r="B43" s="829"/>
      <c r="C43" s="830"/>
      <c r="D43" s="830"/>
      <c r="E43" s="830"/>
      <c r="F43" s="830"/>
      <c r="G43" s="831" t="s">
        <v>153</v>
      </c>
      <c r="H43" s="832"/>
      <c r="I43" s="833"/>
      <c r="J43" s="837" t="s">
        <v>154</v>
      </c>
      <c r="K43" s="840" t="s">
        <v>153</v>
      </c>
      <c r="L43" s="841"/>
      <c r="M43" s="842"/>
      <c r="N43" s="837" t="s">
        <v>154</v>
      </c>
      <c r="O43" s="840" t="s">
        <v>153</v>
      </c>
      <c r="P43" s="841"/>
      <c r="Q43" s="842"/>
      <c r="R43" s="837" t="s">
        <v>154</v>
      </c>
      <c r="S43" s="840" t="s">
        <v>153</v>
      </c>
      <c r="T43" s="841"/>
      <c r="U43" s="842"/>
      <c r="V43" s="837" t="s">
        <v>154</v>
      </c>
    </row>
    <row r="44" spans="1:24" x14ac:dyDescent="0.2">
      <c r="A44" s="829"/>
      <c r="B44" s="829"/>
      <c r="C44" s="830"/>
      <c r="D44" s="830"/>
      <c r="E44" s="830"/>
      <c r="F44" s="830"/>
      <c r="G44" s="834"/>
      <c r="H44" s="835"/>
      <c r="I44" s="836"/>
      <c r="J44" s="838"/>
      <c r="K44" s="843"/>
      <c r="L44" s="844"/>
      <c r="M44" s="845"/>
      <c r="N44" s="838"/>
      <c r="O44" s="843"/>
      <c r="P44" s="844"/>
      <c r="Q44" s="845"/>
      <c r="R44" s="838"/>
      <c r="S44" s="843"/>
      <c r="T44" s="844"/>
      <c r="U44" s="845"/>
      <c r="V44" s="838"/>
    </row>
    <row r="45" spans="1:24" ht="15" x14ac:dyDescent="0.2">
      <c r="A45" s="829"/>
      <c r="B45" s="829"/>
      <c r="C45" s="830"/>
      <c r="D45" s="830"/>
      <c r="E45" s="830"/>
      <c r="F45" s="830"/>
      <c r="G45" s="555" t="s">
        <v>255</v>
      </c>
      <c r="H45" s="555" t="s">
        <v>45</v>
      </c>
      <c r="I45" s="597" t="s">
        <v>46</v>
      </c>
      <c r="J45" s="839"/>
      <c r="K45" s="554" t="s">
        <v>255</v>
      </c>
      <c r="L45" s="554" t="s">
        <v>45</v>
      </c>
      <c r="M45" s="554" t="s">
        <v>46</v>
      </c>
      <c r="N45" s="839"/>
      <c r="O45" s="554" t="s">
        <v>255</v>
      </c>
      <c r="P45" s="554" t="s">
        <v>45</v>
      </c>
      <c r="Q45" s="554" t="s">
        <v>46</v>
      </c>
      <c r="R45" s="839"/>
      <c r="S45" s="554" t="s">
        <v>255</v>
      </c>
      <c r="T45" s="554" t="s">
        <v>45</v>
      </c>
      <c r="U45" s="554" t="s">
        <v>46</v>
      </c>
      <c r="V45" s="839"/>
    </row>
    <row r="46" spans="1:24" ht="15" x14ac:dyDescent="0.2">
      <c r="A46" s="554">
        <v>1</v>
      </c>
      <c r="B46" s="554">
        <v>2</v>
      </c>
      <c r="C46" s="554">
        <v>3</v>
      </c>
      <c r="D46" s="554">
        <v>4</v>
      </c>
      <c r="E46" s="554">
        <v>5</v>
      </c>
      <c r="F46" s="554">
        <v>6</v>
      </c>
      <c r="G46" s="554">
        <v>7</v>
      </c>
      <c r="H46" s="554">
        <v>8</v>
      </c>
      <c r="I46" s="554">
        <v>9</v>
      </c>
      <c r="J46" s="554">
        <v>10</v>
      </c>
      <c r="K46" s="554">
        <v>11</v>
      </c>
      <c r="L46" s="554">
        <v>12</v>
      </c>
      <c r="M46" s="554">
        <v>13</v>
      </c>
      <c r="N46" s="554">
        <v>14</v>
      </c>
      <c r="O46" s="554">
        <v>15</v>
      </c>
      <c r="P46" s="554">
        <v>16</v>
      </c>
      <c r="Q46" s="554">
        <v>17</v>
      </c>
      <c r="R46" s="554">
        <v>18</v>
      </c>
      <c r="S46" s="554">
        <v>19</v>
      </c>
      <c r="T46" s="554">
        <v>20</v>
      </c>
      <c r="U46" s="554">
        <v>21</v>
      </c>
      <c r="V46" s="554">
        <v>22</v>
      </c>
    </row>
    <row r="47" spans="1:24" ht="15" x14ac:dyDescent="0.2">
      <c r="A47" s="820" t="s">
        <v>215</v>
      </c>
      <c r="B47" s="821"/>
      <c r="C47" s="555"/>
      <c r="D47" s="555"/>
      <c r="E47" s="555"/>
      <c r="F47" s="555"/>
      <c r="G47" s="555"/>
      <c r="H47" s="555"/>
      <c r="I47" s="555"/>
      <c r="J47" s="555"/>
      <c r="K47" s="555"/>
      <c r="L47" s="555"/>
      <c r="M47" s="555"/>
      <c r="N47" s="555"/>
      <c r="O47" s="555"/>
      <c r="P47" s="555"/>
      <c r="Q47" s="555"/>
      <c r="R47" s="555"/>
      <c r="S47" s="555"/>
      <c r="T47" s="555"/>
      <c r="U47" s="555"/>
      <c r="V47" s="555"/>
      <c r="W47" s="598"/>
      <c r="X47" s="598"/>
    </row>
    <row r="48" spans="1:24" ht="15" x14ac:dyDescent="0.2">
      <c r="A48" s="554">
        <v>1</v>
      </c>
      <c r="B48" s="172" t="s">
        <v>214</v>
      </c>
      <c r="C48" s="384">
        <f>833.35+2.29</f>
        <v>835.64</v>
      </c>
      <c r="D48" s="384">
        <v>178.22</v>
      </c>
      <c r="E48" s="384">
        <v>166.59</v>
      </c>
      <c r="F48" s="173"/>
      <c r="G48" s="384">
        <f>833.35+2.29</f>
        <v>835.64</v>
      </c>
      <c r="H48" s="384">
        <v>178.22</v>
      </c>
      <c r="I48" s="384">
        <v>166.59</v>
      </c>
      <c r="J48" s="173" t="s">
        <v>909</v>
      </c>
      <c r="K48" s="384">
        <f>833.35+2.29</f>
        <v>835.64</v>
      </c>
      <c r="L48" s="384">
        <v>178.22</v>
      </c>
      <c r="M48" s="384">
        <v>166.59</v>
      </c>
      <c r="N48" s="173" t="s">
        <v>913</v>
      </c>
      <c r="O48" s="384">
        <f>833.35+2.29</f>
        <v>835.64</v>
      </c>
      <c r="P48" s="384">
        <v>178.22</v>
      </c>
      <c r="Q48" s="384">
        <v>166.59</v>
      </c>
      <c r="R48" s="173" t="s">
        <v>913</v>
      </c>
      <c r="S48" s="384">
        <f>833.35+2.29</f>
        <v>835.64</v>
      </c>
      <c r="T48" s="384">
        <v>178.22</v>
      </c>
      <c r="U48" s="384">
        <v>166.59</v>
      </c>
      <c r="V48" s="419" t="s">
        <v>919</v>
      </c>
    </row>
    <row r="49" spans="1:24" ht="15" x14ac:dyDescent="0.2">
      <c r="A49" s="554">
        <v>2</v>
      </c>
      <c r="B49" s="172" t="s">
        <v>155</v>
      </c>
      <c r="C49" s="384">
        <v>1442.5</v>
      </c>
      <c r="D49" s="384">
        <v>300.58999999999997</v>
      </c>
      <c r="E49" s="384">
        <v>287.48</v>
      </c>
      <c r="F49" s="173"/>
      <c r="G49" s="384">
        <v>1442.5</v>
      </c>
      <c r="H49" s="384">
        <v>300.58999999999997</v>
      </c>
      <c r="I49" s="384">
        <v>287.48</v>
      </c>
      <c r="J49" s="173" t="s">
        <v>910</v>
      </c>
      <c r="K49" s="384">
        <v>1442.5</v>
      </c>
      <c r="L49" s="384">
        <v>300.58999999999997</v>
      </c>
      <c r="M49" s="384">
        <v>287.48</v>
      </c>
      <c r="N49" s="173" t="s">
        <v>912</v>
      </c>
      <c r="O49" s="384">
        <v>1442.5</v>
      </c>
      <c r="P49" s="384">
        <v>300.58999999999997</v>
      </c>
      <c r="Q49" s="384">
        <v>287.48</v>
      </c>
      <c r="R49" s="173" t="s">
        <v>912</v>
      </c>
      <c r="S49" s="384">
        <v>1442.5</v>
      </c>
      <c r="T49" s="384">
        <v>300.58999999999997</v>
      </c>
      <c r="U49" s="384">
        <v>287.48</v>
      </c>
      <c r="V49" s="173" t="s">
        <v>920</v>
      </c>
    </row>
    <row r="50" spans="1:24" ht="15" x14ac:dyDescent="0.2">
      <c r="A50" s="554">
        <v>3</v>
      </c>
      <c r="B50" s="172" t="s">
        <v>156</v>
      </c>
      <c r="C50" s="384">
        <v>1994.79</v>
      </c>
      <c r="D50" s="384">
        <v>410.22</v>
      </c>
      <c r="E50" s="384">
        <v>413.7</v>
      </c>
      <c r="F50" s="173"/>
      <c r="G50" s="384">
        <v>1994.79</v>
      </c>
      <c r="H50" s="384">
        <v>410.22</v>
      </c>
      <c r="I50" s="384">
        <v>413.7</v>
      </c>
      <c r="J50" s="173" t="s">
        <v>911</v>
      </c>
      <c r="K50" s="384">
        <v>1994.79</v>
      </c>
      <c r="L50" s="384">
        <v>410.22</v>
      </c>
      <c r="M50" s="384">
        <v>413.7</v>
      </c>
      <c r="N50" s="173" t="s">
        <v>911</v>
      </c>
      <c r="O50" s="384">
        <v>1994.79</v>
      </c>
      <c r="P50" s="384">
        <v>410.22</v>
      </c>
      <c r="Q50" s="384">
        <v>413.7</v>
      </c>
      <c r="R50" s="173" t="s">
        <v>911</v>
      </c>
      <c r="S50" s="384">
        <v>1994.79</v>
      </c>
      <c r="T50" s="384">
        <v>410.22</v>
      </c>
      <c r="U50" s="384">
        <v>413.7</v>
      </c>
      <c r="V50" s="173" t="s">
        <v>911</v>
      </c>
    </row>
    <row r="51" spans="1:24" ht="15" x14ac:dyDescent="0.2">
      <c r="A51" s="822" t="s">
        <v>216</v>
      </c>
      <c r="B51" s="823"/>
      <c r="C51" s="429"/>
      <c r="D51" s="429"/>
      <c r="E51" s="429"/>
      <c r="F51" s="430"/>
      <c r="G51" s="430"/>
      <c r="H51" s="430"/>
      <c r="I51" s="430"/>
      <c r="J51" s="430"/>
      <c r="K51" s="430"/>
      <c r="L51" s="430"/>
      <c r="M51" s="430"/>
      <c r="N51" s="430"/>
      <c r="O51" s="430"/>
      <c r="P51" s="430"/>
      <c r="Q51" s="430"/>
      <c r="R51" s="430"/>
      <c r="S51" s="430"/>
      <c r="T51" s="430"/>
      <c r="U51" s="430"/>
      <c r="V51" s="430"/>
      <c r="W51" s="598"/>
      <c r="X51" s="598"/>
    </row>
    <row r="52" spans="1:24" ht="15" x14ac:dyDescent="0.2">
      <c r="A52" s="554">
        <v>4</v>
      </c>
      <c r="B52" s="172" t="s">
        <v>204</v>
      </c>
      <c r="C52" s="384">
        <v>0</v>
      </c>
      <c r="D52" s="384">
        <v>0</v>
      </c>
      <c r="E52" s="384">
        <v>0</v>
      </c>
      <c r="F52" s="173"/>
      <c r="G52" s="384">
        <v>0</v>
      </c>
      <c r="H52" s="384">
        <v>0</v>
      </c>
      <c r="I52" s="384">
        <v>0</v>
      </c>
      <c r="J52" s="173"/>
      <c r="K52" s="384">
        <v>0</v>
      </c>
      <c r="L52" s="384">
        <v>0</v>
      </c>
      <c r="M52" s="384">
        <v>0</v>
      </c>
      <c r="N52" s="173"/>
      <c r="O52" s="384">
        <v>0</v>
      </c>
      <c r="P52" s="384">
        <v>0</v>
      </c>
      <c r="Q52" s="384">
        <v>0</v>
      </c>
      <c r="R52" s="173"/>
      <c r="S52" s="384">
        <v>0</v>
      </c>
      <c r="T52" s="384">
        <v>0</v>
      </c>
      <c r="U52" s="384">
        <v>0</v>
      </c>
      <c r="V52" s="173"/>
    </row>
    <row r="53" spans="1:24" ht="15" x14ac:dyDescent="0.2">
      <c r="A53" s="554">
        <v>5</v>
      </c>
      <c r="B53" s="172" t="s">
        <v>134</v>
      </c>
      <c r="C53" s="384">
        <v>0</v>
      </c>
      <c r="D53" s="384">
        <v>0</v>
      </c>
      <c r="E53" s="384">
        <v>0</v>
      </c>
      <c r="F53" s="173"/>
      <c r="G53" s="384">
        <v>0</v>
      </c>
      <c r="H53" s="384">
        <v>0</v>
      </c>
      <c r="I53" s="384">
        <v>0</v>
      </c>
      <c r="J53" s="173"/>
      <c r="K53" s="384">
        <v>0</v>
      </c>
      <c r="L53" s="384">
        <v>0</v>
      </c>
      <c r="M53" s="384">
        <v>0</v>
      </c>
      <c r="N53" s="173"/>
      <c r="O53" s="384">
        <v>0</v>
      </c>
      <c r="P53" s="384">
        <v>0</v>
      </c>
      <c r="Q53" s="384">
        <v>0</v>
      </c>
      <c r="R53" s="173"/>
      <c r="S53" s="384">
        <v>0</v>
      </c>
      <c r="T53" s="384">
        <v>0</v>
      </c>
      <c r="U53" s="384">
        <v>0</v>
      </c>
      <c r="V53" s="173"/>
    </row>
    <row r="56" spans="1:24" x14ac:dyDescent="0.2">
      <c r="A56" s="824" t="s">
        <v>169</v>
      </c>
      <c r="B56" s="824"/>
      <c r="C56" s="824"/>
      <c r="D56" s="824"/>
      <c r="E56" s="824"/>
      <c r="F56" s="824"/>
      <c r="G56" s="824"/>
      <c r="H56" s="824"/>
      <c r="I56" s="824"/>
      <c r="J56" s="824"/>
      <c r="K56" s="824"/>
      <c r="L56" s="824"/>
      <c r="M56" s="824"/>
      <c r="N56" s="824"/>
      <c r="O56" s="824"/>
      <c r="P56" s="824"/>
      <c r="Q56" s="824"/>
      <c r="R56" s="824"/>
      <c r="S56" s="824"/>
      <c r="T56" s="824"/>
      <c r="U56" s="824"/>
      <c r="V56" s="824"/>
    </row>
    <row r="57" spans="1:24" x14ac:dyDescent="0.2">
      <c r="A57" s="553"/>
      <c r="B57" s="553"/>
      <c r="C57" s="553"/>
      <c r="D57" s="553"/>
      <c r="E57" s="553"/>
      <c r="F57" s="553"/>
      <c r="G57" s="553"/>
      <c r="H57" s="553"/>
      <c r="I57" s="553"/>
      <c r="J57" s="553"/>
      <c r="K57" s="553"/>
      <c r="L57" s="553"/>
      <c r="M57" s="553"/>
      <c r="N57" s="553"/>
      <c r="O57" s="553"/>
      <c r="P57" s="553"/>
      <c r="Q57" s="553"/>
      <c r="R57" s="553"/>
      <c r="S57" s="553"/>
      <c r="T57" s="553"/>
      <c r="U57" s="553"/>
      <c r="V57" s="553"/>
    </row>
    <row r="58" spans="1:24" x14ac:dyDescent="0.2">
      <c r="A58" s="599"/>
      <c r="B58" s="599"/>
      <c r="C58" s="599"/>
      <c r="D58" s="599"/>
      <c r="E58" s="599"/>
      <c r="F58" s="599"/>
      <c r="G58" s="599"/>
      <c r="H58" s="599"/>
      <c r="I58" s="599"/>
      <c r="J58" s="599"/>
      <c r="K58" s="599"/>
      <c r="L58" s="599"/>
      <c r="M58" s="599"/>
      <c r="N58" s="599"/>
      <c r="O58" s="599"/>
      <c r="P58" s="599"/>
      <c r="Q58" s="599"/>
      <c r="R58" s="599"/>
    </row>
    <row r="59" spans="1:24" ht="15" x14ac:dyDescent="0.25">
      <c r="A59" s="600" t="s">
        <v>11</v>
      </c>
      <c r="B59" s="600"/>
      <c r="C59" s="600"/>
      <c r="D59" s="600"/>
      <c r="E59" s="600"/>
      <c r="F59" s="600"/>
      <c r="G59" s="600"/>
      <c r="H59" s="600"/>
      <c r="I59" s="600"/>
      <c r="J59" s="600"/>
      <c r="K59" s="600"/>
      <c r="L59" s="600"/>
      <c r="M59" s="600"/>
      <c r="N59" s="825" t="s">
        <v>12</v>
      </c>
      <c r="O59" s="825"/>
      <c r="P59" s="825"/>
      <c r="Q59" s="825"/>
      <c r="R59" s="825"/>
      <c r="S59" s="825"/>
      <c r="T59" s="825"/>
      <c r="U59" s="825"/>
      <c r="V59" s="825"/>
    </row>
    <row r="60" spans="1:24" ht="15" x14ac:dyDescent="0.2">
      <c r="A60" s="825" t="s">
        <v>13</v>
      </c>
      <c r="B60" s="825"/>
      <c r="C60" s="825"/>
      <c r="D60" s="825"/>
      <c r="E60" s="825"/>
      <c r="F60" s="825"/>
      <c r="G60" s="825"/>
      <c r="H60" s="825"/>
      <c r="I60" s="825"/>
      <c r="J60" s="825"/>
      <c r="K60" s="825"/>
      <c r="L60" s="825"/>
      <c r="M60" s="825"/>
      <c r="N60" s="825"/>
      <c r="O60" s="825"/>
      <c r="P60" s="825"/>
      <c r="Q60" s="825"/>
      <c r="R60" s="825"/>
      <c r="S60" s="825"/>
      <c r="T60" s="825"/>
      <c r="U60" s="825"/>
      <c r="V60" s="825"/>
    </row>
    <row r="61" spans="1:24" ht="15" x14ac:dyDescent="0.2">
      <c r="A61" s="825" t="s">
        <v>14</v>
      </c>
      <c r="B61" s="825"/>
      <c r="C61" s="825"/>
      <c r="D61" s="825"/>
      <c r="E61" s="825"/>
      <c r="F61" s="825"/>
      <c r="G61" s="825"/>
      <c r="H61" s="825"/>
      <c r="I61" s="825"/>
      <c r="J61" s="825"/>
      <c r="K61" s="825"/>
      <c r="L61" s="825"/>
      <c r="M61" s="825"/>
      <c r="N61" s="825"/>
      <c r="O61" s="825"/>
      <c r="P61" s="825"/>
      <c r="Q61" s="825"/>
      <c r="R61" s="825"/>
      <c r="S61" s="825"/>
      <c r="T61" s="825"/>
      <c r="U61" s="825"/>
      <c r="V61" s="825"/>
    </row>
    <row r="62" spans="1:24" ht="15" x14ac:dyDescent="0.25">
      <c r="A62" s="599"/>
      <c r="B62" s="599"/>
      <c r="C62" s="599"/>
      <c r="D62" s="599"/>
      <c r="E62" s="599"/>
      <c r="F62" s="599"/>
      <c r="G62" s="599"/>
      <c r="H62" s="599"/>
      <c r="I62" s="599"/>
      <c r="J62" s="599"/>
      <c r="K62" s="599"/>
      <c r="L62" s="599"/>
      <c r="M62" s="599"/>
      <c r="V62" s="819" t="s">
        <v>86</v>
      </c>
      <c r="W62" s="819"/>
      <c r="X62" s="819"/>
    </row>
  </sheetData>
  <mergeCells count="71">
    <mergeCell ref="A61:V61"/>
    <mergeCell ref="V62:X62"/>
    <mergeCell ref="A47:B47"/>
    <mergeCell ref="A51:B51"/>
    <mergeCell ref="A56:V56"/>
    <mergeCell ref="N59:V59"/>
    <mergeCell ref="A60:V60"/>
    <mergeCell ref="O41:V41"/>
    <mergeCell ref="C42:C45"/>
    <mergeCell ref="D42:D45"/>
    <mergeCell ref="E42:E45"/>
    <mergeCell ref="G42:J42"/>
    <mergeCell ref="K42:N42"/>
    <mergeCell ref="O42:R42"/>
    <mergeCell ref="S42:V42"/>
    <mergeCell ref="G43:I44"/>
    <mergeCell ref="J43:J45"/>
    <mergeCell ref="K43:M44"/>
    <mergeCell ref="N43:N45"/>
    <mergeCell ref="O43:Q44"/>
    <mergeCell ref="R43:R45"/>
    <mergeCell ref="S43:U44"/>
    <mergeCell ref="V43:V45"/>
    <mergeCell ref="A41:A45"/>
    <mergeCell ref="B41:B45"/>
    <mergeCell ref="C41:E41"/>
    <mergeCell ref="F41:F45"/>
    <mergeCell ref="G41:N41"/>
    <mergeCell ref="C36:N36"/>
    <mergeCell ref="B38:S38"/>
    <mergeCell ref="U38:V38"/>
    <mergeCell ref="A40:B40"/>
    <mergeCell ref="O40:V40"/>
    <mergeCell ref="K9:N9"/>
    <mergeCell ref="O9:R9"/>
    <mergeCell ref="S9:V9"/>
    <mergeCell ref="R10:R12"/>
    <mergeCell ref="O10:Q11"/>
    <mergeCell ref="C3:N3"/>
    <mergeCell ref="B5:S5"/>
    <mergeCell ref="U5:V5"/>
    <mergeCell ref="A7:B7"/>
    <mergeCell ref="O7:V7"/>
    <mergeCell ref="O8:V8"/>
    <mergeCell ref="A8:A12"/>
    <mergeCell ref="B8:B12"/>
    <mergeCell ref="C8:E8"/>
    <mergeCell ref="F8:F12"/>
    <mergeCell ref="G8:N8"/>
    <mergeCell ref="G10:I11"/>
    <mergeCell ref="J10:J12"/>
    <mergeCell ref="K10:M11"/>
    <mergeCell ref="N10:N12"/>
    <mergeCell ref="C9:C12"/>
    <mergeCell ref="D9:D12"/>
    <mergeCell ref="E9:E12"/>
    <mergeCell ref="G9:J9"/>
    <mergeCell ref="V10:V12"/>
    <mergeCell ref="S10:U11"/>
    <mergeCell ref="V30:X30"/>
    <mergeCell ref="A14:B14"/>
    <mergeCell ref="A19:B19"/>
    <mergeCell ref="A24:V24"/>
    <mergeCell ref="N27:V27"/>
    <mergeCell ref="A28:V28"/>
    <mergeCell ref="A29:V29"/>
    <mergeCell ref="C18:E18"/>
    <mergeCell ref="G18:I18"/>
    <mergeCell ref="K18:M18"/>
    <mergeCell ref="O18:Q18"/>
    <mergeCell ref="S18:U18"/>
  </mergeCells>
  <printOptions horizontalCentered="1"/>
  <pageMargins left="0.70866141732283472" right="0.70866141732283472" top="0.23622047244094491" bottom="0" header="0.31496062992125984" footer="0.31496062992125984"/>
  <pageSetup paperSize="9" scale="52" orientation="landscape" r:id="rId1"/>
  <colBreaks count="1" manualBreakCount="1">
    <brk id="22"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view="pageBreakPreview" topLeftCell="A10" zoomScaleNormal="70" zoomScaleSheetLayoutView="100" workbookViewId="0">
      <selection activeCell="A33" sqref="A33:XFD33"/>
    </sheetView>
  </sheetViews>
  <sheetFormatPr defaultColWidth="9.140625" defaultRowHeight="12.75" x14ac:dyDescent="0.2"/>
  <cols>
    <col min="1" max="1" width="5.5703125" style="234" customWidth="1"/>
    <col min="2" max="2" width="11.140625" style="234" customWidth="1"/>
    <col min="3" max="3" width="10.28515625" style="234" customWidth="1"/>
    <col min="4" max="4" width="12.85546875" style="234" customWidth="1"/>
    <col min="5" max="5" width="8.7109375" style="226" customWidth="1"/>
    <col min="6" max="7" width="8" style="226" customWidth="1"/>
    <col min="8" max="10" width="8.140625" style="226" customWidth="1"/>
    <col min="11" max="11" width="8.42578125" style="226" customWidth="1"/>
    <col min="12" max="12" width="8.140625" style="226" customWidth="1"/>
    <col min="13" max="13" width="11.28515625" style="226" customWidth="1"/>
    <col min="14" max="14" width="11.85546875" style="226" customWidth="1"/>
    <col min="15" max="15" width="9.140625" style="234"/>
    <col min="16" max="16" width="12" style="234" customWidth="1"/>
    <col min="17" max="16384" width="9.140625" style="226"/>
  </cols>
  <sheetData>
    <row r="1" spans="1:16" ht="12.75" customHeight="1" x14ac:dyDescent="0.2">
      <c r="D1" s="1136"/>
      <c r="E1" s="1136"/>
      <c r="F1" s="234"/>
      <c r="G1" s="234"/>
      <c r="H1" s="234"/>
      <c r="I1" s="234"/>
      <c r="J1" s="234"/>
      <c r="K1" s="234"/>
      <c r="L1" s="234"/>
      <c r="M1" s="1137" t="s">
        <v>665</v>
      </c>
      <c r="N1" s="1137"/>
    </row>
    <row r="2" spans="1:16" ht="15.75" x14ac:dyDescent="0.25">
      <c r="A2" s="1134" t="s">
        <v>0</v>
      </c>
      <c r="B2" s="1134"/>
      <c r="C2" s="1134"/>
      <c r="D2" s="1134"/>
      <c r="E2" s="1134"/>
      <c r="F2" s="1134"/>
      <c r="G2" s="1134"/>
      <c r="H2" s="1134"/>
      <c r="I2" s="1134"/>
      <c r="J2" s="1134"/>
      <c r="K2" s="1134"/>
      <c r="L2" s="1134"/>
      <c r="M2" s="1134"/>
      <c r="N2" s="1134"/>
    </row>
    <row r="3" spans="1:16" ht="18" x14ac:dyDescent="0.25">
      <c r="A3" s="1135" t="s">
        <v>709</v>
      </c>
      <c r="B3" s="1135"/>
      <c r="C3" s="1135"/>
      <c r="D3" s="1135"/>
      <c r="E3" s="1135"/>
      <c r="F3" s="1135"/>
      <c r="G3" s="1135"/>
      <c r="H3" s="1135"/>
      <c r="I3" s="1135"/>
      <c r="J3" s="1135"/>
      <c r="K3" s="1135"/>
      <c r="L3" s="1135"/>
      <c r="M3" s="1135"/>
      <c r="N3" s="1135"/>
    </row>
    <row r="4" spans="1:16" ht="9.75" customHeight="1" x14ac:dyDescent="0.2">
      <c r="A4" s="1141" t="s">
        <v>720</v>
      </c>
      <c r="B4" s="1141"/>
      <c r="C4" s="1141"/>
      <c r="D4" s="1141"/>
      <c r="E4" s="1141"/>
      <c r="F4" s="1141"/>
      <c r="G4" s="1141"/>
      <c r="H4" s="1141"/>
      <c r="I4" s="1141"/>
      <c r="J4" s="1141"/>
      <c r="K4" s="1141"/>
      <c r="L4" s="1141"/>
      <c r="M4" s="1141"/>
      <c r="N4" s="1141"/>
    </row>
    <row r="5" spans="1:16" s="227" customFormat="1" ht="18.75" customHeight="1" x14ac:dyDescent="0.2">
      <c r="A5" s="1141"/>
      <c r="B5" s="1141"/>
      <c r="C5" s="1141"/>
      <c r="D5" s="1141"/>
      <c r="E5" s="1141"/>
      <c r="F5" s="1141"/>
      <c r="G5" s="1141"/>
      <c r="H5" s="1141"/>
      <c r="I5" s="1141"/>
      <c r="J5" s="1141"/>
      <c r="K5" s="1141"/>
      <c r="L5" s="1141"/>
      <c r="M5" s="1141"/>
      <c r="N5" s="1141"/>
      <c r="O5" s="285"/>
      <c r="P5" s="285"/>
    </row>
    <row r="6" spans="1:16" x14ac:dyDescent="0.2">
      <c r="A6" s="1126"/>
      <c r="B6" s="1126"/>
      <c r="C6" s="1126"/>
      <c r="D6" s="1126"/>
      <c r="E6" s="1126"/>
      <c r="F6" s="1126"/>
      <c r="G6" s="1126"/>
      <c r="H6" s="1126"/>
      <c r="I6" s="1126"/>
      <c r="J6" s="1126"/>
      <c r="K6" s="1126"/>
      <c r="L6" s="1126"/>
      <c r="M6" s="1126"/>
      <c r="N6" s="1126"/>
    </row>
    <row r="7" spans="1:16" x14ac:dyDescent="0.2">
      <c r="A7" s="1128" t="s">
        <v>165</v>
      </c>
      <c r="B7" s="1128"/>
      <c r="D7" s="261"/>
      <c r="E7" s="234"/>
      <c r="F7" s="234"/>
      <c r="G7" s="234"/>
      <c r="H7" s="1127"/>
      <c r="I7" s="1127"/>
      <c r="J7" s="1127"/>
      <c r="K7" s="1127"/>
      <c r="L7" s="1127"/>
      <c r="M7" s="1127"/>
      <c r="N7" s="1127"/>
    </row>
    <row r="8" spans="1:16" ht="46.5" customHeight="1" x14ac:dyDescent="0.2">
      <c r="A8" s="981" t="s">
        <v>2</v>
      </c>
      <c r="B8" s="981" t="s">
        <v>3</v>
      </c>
      <c r="C8" s="1139" t="s">
        <v>494</v>
      </c>
      <c r="D8" s="1129" t="s">
        <v>87</v>
      </c>
      <c r="E8" s="1035" t="s">
        <v>88</v>
      </c>
      <c r="F8" s="1036"/>
      <c r="G8" s="1036"/>
      <c r="H8" s="1037"/>
      <c r="I8" s="981" t="s">
        <v>659</v>
      </c>
      <c r="J8" s="981"/>
      <c r="K8" s="981"/>
      <c r="L8" s="981"/>
      <c r="M8" s="981"/>
      <c r="N8" s="981"/>
      <c r="O8" s="1132" t="s">
        <v>859</v>
      </c>
      <c r="P8" s="1132"/>
    </row>
    <row r="9" spans="1:16" ht="44.45" customHeight="1" x14ac:dyDescent="0.2">
      <c r="A9" s="981"/>
      <c r="B9" s="981"/>
      <c r="C9" s="1140"/>
      <c r="D9" s="1130"/>
      <c r="E9" s="276" t="s">
        <v>93</v>
      </c>
      <c r="F9" s="276" t="s">
        <v>21</v>
      </c>
      <c r="G9" s="276" t="s">
        <v>44</v>
      </c>
      <c r="H9" s="276" t="s">
        <v>696</v>
      </c>
      <c r="I9" s="284" t="s">
        <v>18</v>
      </c>
      <c r="J9" s="284" t="s">
        <v>660</v>
      </c>
      <c r="K9" s="284" t="s">
        <v>661</v>
      </c>
      <c r="L9" s="284" t="s">
        <v>662</v>
      </c>
      <c r="M9" s="284" t="s">
        <v>663</v>
      </c>
      <c r="N9" s="284" t="s">
        <v>664</v>
      </c>
      <c r="O9" s="295" t="s">
        <v>873</v>
      </c>
      <c r="P9" s="295" t="s">
        <v>871</v>
      </c>
    </row>
    <row r="10" spans="1:16" s="291" customFormat="1" x14ac:dyDescent="0.2">
      <c r="A10" s="290">
        <v>1</v>
      </c>
      <c r="B10" s="290">
        <v>2</v>
      </c>
      <c r="C10" s="290">
        <v>3</v>
      </c>
      <c r="D10" s="290">
        <v>8</v>
      </c>
      <c r="E10" s="290">
        <v>9</v>
      </c>
      <c r="F10" s="290">
        <v>10</v>
      </c>
      <c r="G10" s="290">
        <v>11</v>
      </c>
      <c r="H10" s="290">
        <v>12</v>
      </c>
      <c r="I10" s="290">
        <v>9</v>
      </c>
      <c r="J10" s="290">
        <v>10</v>
      </c>
      <c r="K10" s="290">
        <v>11</v>
      </c>
      <c r="L10" s="290">
        <v>12</v>
      </c>
      <c r="M10" s="290">
        <v>13</v>
      </c>
      <c r="N10" s="290">
        <v>14</v>
      </c>
      <c r="O10" s="290">
        <v>15</v>
      </c>
      <c r="P10" s="290">
        <v>16</v>
      </c>
    </row>
    <row r="11" spans="1:16" ht="16.149999999999999" customHeight="1" x14ac:dyDescent="0.2">
      <c r="A11" s="605">
        <v>1</v>
      </c>
      <c r="B11" s="45" t="s">
        <v>893</v>
      </c>
      <c r="C11" s="894" t="s">
        <v>903</v>
      </c>
      <c r="D11" s="895"/>
      <c r="E11" s="895"/>
      <c r="F11" s="895"/>
      <c r="G11" s="895"/>
      <c r="H11" s="895"/>
      <c r="I11" s="895"/>
      <c r="J11" s="895"/>
      <c r="K11" s="895"/>
      <c r="L11" s="895"/>
      <c r="M11" s="895"/>
      <c r="N11" s="895"/>
      <c r="O11" s="895"/>
      <c r="P11" s="896"/>
    </row>
    <row r="12" spans="1:16" ht="16.149999999999999" customHeight="1" x14ac:dyDescent="0.2">
      <c r="A12" s="605">
        <v>2</v>
      </c>
      <c r="B12" s="45" t="s">
        <v>894</v>
      </c>
      <c r="C12" s="897"/>
      <c r="D12" s="898"/>
      <c r="E12" s="898"/>
      <c r="F12" s="898"/>
      <c r="G12" s="898"/>
      <c r="H12" s="898"/>
      <c r="I12" s="898"/>
      <c r="J12" s="898"/>
      <c r="K12" s="898"/>
      <c r="L12" s="898"/>
      <c r="M12" s="898"/>
      <c r="N12" s="898"/>
      <c r="O12" s="898"/>
      <c r="P12" s="899"/>
    </row>
    <row r="13" spans="1:16" ht="16.149999999999999" customHeight="1" x14ac:dyDescent="0.2">
      <c r="A13" s="605">
        <v>3</v>
      </c>
      <c r="B13" s="45" t="s">
        <v>895</v>
      </c>
      <c r="C13" s="897"/>
      <c r="D13" s="898"/>
      <c r="E13" s="898"/>
      <c r="F13" s="898"/>
      <c r="G13" s="898"/>
      <c r="H13" s="898"/>
      <c r="I13" s="898"/>
      <c r="J13" s="898"/>
      <c r="K13" s="898"/>
      <c r="L13" s="898"/>
      <c r="M13" s="898"/>
      <c r="N13" s="898"/>
      <c r="O13" s="898"/>
      <c r="P13" s="899"/>
    </row>
    <row r="14" spans="1:16" ht="16.149999999999999" customHeight="1" x14ac:dyDescent="0.2">
      <c r="A14" s="605">
        <v>4</v>
      </c>
      <c r="B14" s="45" t="s">
        <v>896</v>
      </c>
      <c r="C14" s="897"/>
      <c r="D14" s="898"/>
      <c r="E14" s="898"/>
      <c r="F14" s="898"/>
      <c r="G14" s="898"/>
      <c r="H14" s="898"/>
      <c r="I14" s="898"/>
      <c r="J14" s="898"/>
      <c r="K14" s="898"/>
      <c r="L14" s="898"/>
      <c r="M14" s="898"/>
      <c r="N14" s="898"/>
      <c r="O14" s="898"/>
      <c r="P14" s="899"/>
    </row>
    <row r="15" spans="1:16" ht="16.149999999999999" customHeight="1" x14ac:dyDescent="0.2">
      <c r="A15" s="605">
        <v>5</v>
      </c>
      <c r="B15" s="45" t="s">
        <v>897</v>
      </c>
      <c r="C15" s="897"/>
      <c r="D15" s="898"/>
      <c r="E15" s="898"/>
      <c r="F15" s="898"/>
      <c r="G15" s="898"/>
      <c r="H15" s="898"/>
      <c r="I15" s="898"/>
      <c r="J15" s="898"/>
      <c r="K15" s="898"/>
      <c r="L15" s="898"/>
      <c r="M15" s="898"/>
      <c r="N15" s="898"/>
      <c r="O15" s="898"/>
      <c r="P15" s="899"/>
    </row>
    <row r="16" spans="1:16" ht="16.149999999999999" customHeight="1" x14ac:dyDescent="0.2">
      <c r="A16" s="605">
        <v>6</v>
      </c>
      <c r="B16" s="45" t="s">
        <v>898</v>
      </c>
      <c r="C16" s="897"/>
      <c r="D16" s="898"/>
      <c r="E16" s="898"/>
      <c r="F16" s="898"/>
      <c r="G16" s="898"/>
      <c r="H16" s="898"/>
      <c r="I16" s="898"/>
      <c r="J16" s="898"/>
      <c r="K16" s="898"/>
      <c r="L16" s="898"/>
      <c r="M16" s="898"/>
      <c r="N16" s="898"/>
      <c r="O16" s="898"/>
      <c r="P16" s="899"/>
    </row>
    <row r="17" spans="1:16" ht="16.149999999999999" customHeight="1" x14ac:dyDescent="0.2">
      <c r="A17" s="605">
        <v>7</v>
      </c>
      <c r="B17" s="45" t="s">
        <v>899</v>
      </c>
      <c r="C17" s="897"/>
      <c r="D17" s="898"/>
      <c r="E17" s="898"/>
      <c r="F17" s="898"/>
      <c r="G17" s="898"/>
      <c r="H17" s="898"/>
      <c r="I17" s="898"/>
      <c r="J17" s="898"/>
      <c r="K17" s="898"/>
      <c r="L17" s="898"/>
      <c r="M17" s="898"/>
      <c r="N17" s="898"/>
      <c r="O17" s="898"/>
      <c r="P17" s="899"/>
    </row>
    <row r="18" spans="1:16" ht="16.149999999999999" customHeight="1" x14ac:dyDescent="0.2">
      <c r="A18" s="605">
        <v>8</v>
      </c>
      <c r="B18" s="45" t="s">
        <v>900</v>
      </c>
      <c r="C18" s="897"/>
      <c r="D18" s="898"/>
      <c r="E18" s="898"/>
      <c r="F18" s="898"/>
      <c r="G18" s="898"/>
      <c r="H18" s="898"/>
      <c r="I18" s="898"/>
      <c r="J18" s="898"/>
      <c r="K18" s="898"/>
      <c r="L18" s="898"/>
      <c r="M18" s="898"/>
      <c r="N18" s="898"/>
      <c r="O18" s="898"/>
      <c r="P18" s="899"/>
    </row>
    <row r="19" spans="1:16" ht="16.149999999999999" customHeight="1" x14ac:dyDescent="0.2">
      <c r="A19" s="605">
        <v>9</v>
      </c>
      <c r="B19" s="45" t="s">
        <v>901</v>
      </c>
      <c r="C19" s="897"/>
      <c r="D19" s="898"/>
      <c r="E19" s="898"/>
      <c r="F19" s="898"/>
      <c r="G19" s="898"/>
      <c r="H19" s="898"/>
      <c r="I19" s="898"/>
      <c r="J19" s="898"/>
      <c r="K19" s="898"/>
      <c r="L19" s="898"/>
      <c r="M19" s="898"/>
      <c r="N19" s="898"/>
      <c r="O19" s="898"/>
      <c r="P19" s="899"/>
    </row>
    <row r="20" spans="1:16" ht="16.149999999999999" customHeight="1" x14ac:dyDescent="0.2">
      <c r="A20" s="605">
        <v>10</v>
      </c>
      <c r="B20" s="45" t="s">
        <v>902</v>
      </c>
      <c r="C20" s="897"/>
      <c r="D20" s="898"/>
      <c r="E20" s="898"/>
      <c r="F20" s="898"/>
      <c r="G20" s="898"/>
      <c r="H20" s="898"/>
      <c r="I20" s="898"/>
      <c r="J20" s="898"/>
      <c r="K20" s="898"/>
      <c r="L20" s="898"/>
      <c r="M20" s="898"/>
      <c r="N20" s="898"/>
      <c r="O20" s="898"/>
      <c r="P20" s="899"/>
    </row>
    <row r="21" spans="1:16" ht="16.149999999999999" customHeight="1" x14ac:dyDescent="0.2">
      <c r="A21" s="663">
        <v>11</v>
      </c>
      <c r="B21" s="45" t="s">
        <v>938</v>
      </c>
      <c r="C21" s="897"/>
      <c r="D21" s="898"/>
      <c r="E21" s="898"/>
      <c r="F21" s="898"/>
      <c r="G21" s="898"/>
      <c r="H21" s="898"/>
      <c r="I21" s="898"/>
      <c r="J21" s="898"/>
      <c r="K21" s="898"/>
      <c r="L21" s="898"/>
      <c r="M21" s="898"/>
      <c r="N21" s="898"/>
      <c r="O21" s="898"/>
      <c r="P21" s="899"/>
    </row>
    <row r="22" spans="1:16" ht="16.149999999999999" customHeight="1" x14ac:dyDescent="0.2">
      <c r="A22" s="663">
        <v>12</v>
      </c>
      <c r="B22" s="45" t="s">
        <v>939</v>
      </c>
      <c r="C22" s="897"/>
      <c r="D22" s="898"/>
      <c r="E22" s="898"/>
      <c r="F22" s="898"/>
      <c r="G22" s="898"/>
      <c r="H22" s="898"/>
      <c r="I22" s="898"/>
      <c r="J22" s="898"/>
      <c r="K22" s="898"/>
      <c r="L22" s="898"/>
      <c r="M22" s="898"/>
      <c r="N22" s="898"/>
      <c r="O22" s="898"/>
      <c r="P22" s="899"/>
    </row>
    <row r="23" spans="1:16" ht="16.149999999999999" customHeight="1" x14ac:dyDescent="0.2">
      <c r="A23" s="663">
        <v>13</v>
      </c>
      <c r="B23" s="45" t="s">
        <v>940</v>
      </c>
      <c r="C23" s="897"/>
      <c r="D23" s="898"/>
      <c r="E23" s="898"/>
      <c r="F23" s="898"/>
      <c r="G23" s="898"/>
      <c r="H23" s="898"/>
      <c r="I23" s="898"/>
      <c r="J23" s="898"/>
      <c r="K23" s="898"/>
      <c r="L23" s="898"/>
      <c r="M23" s="898"/>
      <c r="N23" s="898"/>
      <c r="O23" s="898"/>
      <c r="P23" s="899"/>
    </row>
    <row r="24" spans="1:16" ht="16.149999999999999" customHeight="1" x14ac:dyDescent="0.2">
      <c r="A24" s="663">
        <v>14</v>
      </c>
      <c r="B24" s="45" t="s">
        <v>941</v>
      </c>
      <c r="C24" s="897"/>
      <c r="D24" s="898"/>
      <c r="E24" s="898"/>
      <c r="F24" s="898"/>
      <c r="G24" s="898"/>
      <c r="H24" s="898"/>
      <c r="I24" s="898"/>
      <c r="J24" s="898"/>
      <c r="K24" s="898"/>
      <c r="L24" s="898"/>
      <c r="M24" s="898"/>
      <c r="N24" s="898"/>
      <c r="O24" s="898"/>
      <c r="P24" s="899"/>
    </row>
    <row r="25" spans="1:16" ht="16.149999999999999" customHeight="1" x14ac:dyDescent="0.2">
      <c r="A25" s="663">
        <v>15</v>
      </c>
      <c r="B25" s="45" t="s">
        <v>942</v>
      </c>
      <c r="C25" s="897"/>
      <c r="D25" s="898"/>
      <c r="E25" s="898"/>
      <c r="F25" s="898"/>
      <c r="G25" s="898"/>
      <c r="H25" s="898"/>
      <c r="I25" s="898"/>
      <c r="J25" s="898"/>
      <c r="K25" s="898"/>
      <c r="L25" s="898"/>
      <c r="M25" s="898"/>
      <c r="N25" s="898"/>
      <c r="O25" s="898"/>
      <c r="P25" s="899"/>
    </row>
    <row r="26" spans="1:16" ht="16.149999999999999" customHeight="1" x14ac:dyDescent="0.2">
      <c r="A26" s="663">
        <v>16</v>
      </c>
      <c r="B26" s="45" t="s">
        <v>943</v>
      </c>
      <c r="C26" s="897"/>
      <c r="D26" s="898"/>
      <c r="E26" s="898"/>
      <c r="F26" s="898"/>
      <c r="G26" s="898"/>
      <c r="H26" s="898"/>
      <c r="I26" s="898"/>
      <c r="J26" s="898"/>
      <c r="K26" s="898"/>
      <c r="L26" s="898"/>
      <c r="M26" s="898"/>
      <c r="N26" s="898"/>
      <c r="O26" s="898"/>
      <c r="P26" s="899"/>
    </row>
    <row r="27" spans="1:16" ht="16.149999999999999" customHeight="1" x14ac:dyDescent="0.2">
      <c r="A27" s="663">
        <v>17</v>
      </c>
      <c r="B27" s="45" t="s">
        <v>944</v>
      </c>
      <c r="C27" s="897"/>
      <c r="D27" s="898"/>
      <c r="E27" s="898"/>
      <c r="F27" s="898"/>
      <c r="G27" s="898"/>
      <c r="H27" s="898"/>
      <c r="I27" s="898"/>
      <c r="J27" s="898"/>
      <c r="K27" s="898"/>
      <c r="L27" s="898"/>
      <c r="M27" s="898"/>
      <c r="N27" s="898"/>
      <c r="O27" s="898"/>
      <c r="P27" s="899"/>
    </row>
    <row r="28" spans="1:16" ht="16.149999999999999" customHeight="1" x14ac:dyDescent="0.2">
      <c r="A28" s="663">
        <v>18</v>
      </c>
      <c r="B28" s="45" t="s">
        <v>945</v>
      </c>
      <c r="C28" s="897"/>
      <c r="D28" s="898"/>
      <c r="E28" s="898"/>
      <c r="F28" s="898"/>
      <c r="G28" s="898"/>
      <c r="H28" s="898"/>
      <c r="I28" s="898"/>
      <c r="J28" s="898"/>
      <c r="K28" s="898"/>
      <c r="L28" s="898"/>
      <c r="M28" s="898"/>
      <c r="N28" s="898"/>
      <c r="O28" s="898"/>
      <c r="P28" s="899"/>
    </row>
    <row r="29" spans="1:16" ht="16.149999999999999" customHeight="1" x14ac:dyDescent="0.2">
      <c r="A29" s="663">
        <v>19</v>
      </c>
      <c r="B29" s="45" t="s">
        <v>946</v>
      </c>
      <c r="C29" s="897"/>
      <c r="D29" s="898"/>
      <c r="E29" s="898"/>
      <c r="F29" s="898"/>
      <c r="G29" s="898"/>
      <c r="H29" s="898"/>
      <c r="I29" s="898"/>
      <c r="J29" s="898"/>
      <c r="K29" s="898"/>
      <c r="L29" s="898"/>
      <c r="M29" s="898"/>
      <c r="N29" s="898"/>
      <c r="O29" s="898"/>
      <c r="P29" s="899"/>
    </row>
    <row r="30" spans="1:16" ht="16.149999999999999" customHeight="1" x14ac:dyDescent="0.2">
      <c r="A30" s="663">
        <v>20</v>
      </c>
      <c r="B30" s="45" t="s">
        <v>947</v>
      </c>
      <c r="C30" s="897"/>
      <c r="D30" s="898"/>
      <c r="E30" s="898"/>
      <c r="F30" s="898"/>
      <c r="G30" s="898"/>
      <c r="H30" s="898"/>
      <c r="I30" s="898"/>
      <c r="J30" s="898"/>
      <c r="K30" s="898"/>
      <c r="L30" s="898"/>
      <c r="M30" s="898"/>
      <c r="N30" s="898"/>
      <c r="O30" s="898"/>
      <c r="P30" s="899"/>
    </row>
    <row r="31" spans="1:16" ht="16.149999999999999" customHeight="1" x14ac:dyDescent="0.2">
      <c r="A31" s="663">
        <v>21</v>
      </c>
      <c r="B31" s="45" t="s">
        <v>948</v>
      </c>
      <c r="C31" s="897"/>
      <c r="D31" s="898"/>
      <c r="E31" s="898"/>
      <c r="F31" s="898"/>
      <c r="G31" s="898"/>
      <c r="H31" s="898"/>
      <c r="I31" s="898"/>
      <c r="J31" s="898"/>
      <c r="K31" s="898"/>
      <c r="L31" s="898"/>
      <c r="M31" s="898"/>
      <c r="N31" s="898"/>
      <c r="O31" s="898"/>
      <c r="P31" s="899"/>
    </row>
    <row r="32" spans="1:16" ht="16.149999999999999" customHeight="1" x14ac:dyDescent="0.2">
      <c r="A32" s="663">
        <v>22</v>
      </c>
      <c r="B32" s="45" t="s">
        <v>949</v>
      </c>
      <c r="C32" s="897"/>
      <c r="D32" s="898"/>
      <c r="E32" s="898"/>
      <c r="F32" s="898"/>
      <c r="G32" s="898"/>
      <c r="H32" s="898"/>
      <c r="I32" s="898"/>
      <c r="J32" s="898"/>
      <c r="K32" s="898"/>
      <c r="L32" s="898"/>
      <c r="M32" s="898"/>
      <c r="N32" s="898"/>
      <c r="O32" s="898"/>
      <c r="P32" s="899"/>
    </row>
    <row r="33" spans="1:16" ht="15" x14ac:dyDescent="0.25">
      <c r="A33" s="303"/>
      <c r="B33" s="606" t="s">
        <v>950</v>
      </c>
      <c r="C33" s="900"/>
      <c r="D33" s="901"/>
      <c r="E33" s="901"/>
      <c r="F33" s="901"/>
      <c r="G33" s="901"/>
      <c r="H33" s="901"/>
      <c r="I33" s="901"/>
      <c r="J33" s="901"/>
      <c r="K33" s="901"/>
      <c r="L33" s="901"/>
      <c r="M33" s="901"/>
      <c r="N33" s="901"/>
      <c r="O33" s="901"/>
      <c r="P33" s="902"/>
    </row>
    <row r="34" spans="1:16" ht="15" x14ac:dyDescent="0.25">
      <c r="A34" s="473"/>
      <c r="B34" s="482"/>
      <c r="C34" s="235"/>
      <c r="D34" s="485"/>
      <c r="E34" s="235"/>
      <c r="F34" s="235"/>
      <c r="G34" s="235"/>
      <c r="H34" s="235"/>
      <c r="I34" s="235"/>
      <c r="J34" s="235"/>
      <c r="K34" s="235"/>
      <c r="L34" s="235"/>
      <c r="M34" s="235"/>
      <c r="N34" s="235"/>
      <c r="O34" s="235"/>
      <c r="P34" s="235"/>
    </row>
    <row r="35" spans="1:16" x14ac:dyDescent="0.2">
      <c r="A35" s="235"/>
      <c r="B35" s="235"/>
      <c r="C35" s="235"/>
      <c r="D35" s="235"/>
      <c r="E35" s="234"/>
      <c r="F35" s="234"/>
      <c r="G35" s="234"/>
      <c r="H35" s="234"/>
      <c r="I35" s="234"/>
      <c r="J35" s="234"/>
      <c r="K35" s="234"/>
      <c r="L35" s="234"/>
      <c r="M35" s="234"/>
      <c r="N35" s="234"/>
    </row>
    <row r="36" spans="1:16" x14ac:dyDescent="0.2">
      <c r="A36" s="236"/>
      <c r="B36" s="237"/>
      <c r="C36" s="237"/>
      <c r="D36" s="235"/>
      <c r="E36" s="234"/>
      <c r="F36" s="234"/>
      <c r="G36" s="234"/>
      <c r="H36" s="234"/>
      <c r="I36" s="234"/>
      <c r="J36" s="234"/>
      <c r="K36" s="234"/>
      <c r="L36" s="234"/>
      <c r="M36" s="234"/>
      <c r="N36" s="234"/>
    </row>
    <row r="37" spans="1:16" x14ac:dyDescent="0.2">
      <c r="A37" s="238"/>
      <c r="B37" s="238"/>
      <c r="C37" s="238"/>
      <c r="E37" s="234"/>
      <c r="F37" s="234"/>
      <c r="G37" s="234"/>
      <c r="H37" s="234"/>
      <c r="I37" s="234"/>
      <c r="J37" s="234"/>
      <c r="K37" s="234"/>
      <c r="L37" s="234"/>
      <c r="M37" s="234"/>
      <c r="N37" s="234"/>
    </row>
    <row r="38" spans="1:16" x14ac:dyDescent="0.2">
      <c r="A38" s="238"/>
      <c r="B38" s="238"/>
      <c r="C38" s="238"/>
      <c r="E38" s="234"/>
      <c r="F38" s="234"/>
      <c r="G38" s="234"/>
      <c r="H38" s="234"/>
      <c r="I38" s="234"/>
      <c r="J38" s="234"/>
      <c r="K38" s="234"/>
      <c r="L38" s="234"/>
      <c r="M38" s="234"/>
      <c r="N38" s="234"/>
    </row>
    <row r="39" spans="1:16" x14ac:dyDescent="0.2">
      <c r="A39" s="238"/>
      <c r="B39" s="238"/>
      <c r="C39" s="238"/>
      <c r="E39" s="234"/>
      <c r="F39" s="234"/>
      <c r="G39" s="234"/>
      <c r="H39" s="234"/>
      <c r="I39" s="234"/>
      <c r="J39" s="234"/>
      <c r="K39" s="234"/>
      <c r="L39" s="234"/>
      <c r="M39" s="234"/>
      <c r="N39" s="234"/>
    </row>
    <row r="40" spans="1:16" x14ac:dyDescent="0.2">
      <c r="A40" s="238"/>
      <c r="B40" s="238"/>
      <c r="C40" s="238"/>
      <c r="E40" s="234"/>
      <c r="F40" s="234"/>
      <c r="G40" s="234"/>
      <c r="H40" s="234"/>
      <c r="I40" s="234"/>
      <c r="J40" s="234"/>
      <c r="K40" s="234"/>
      <c r="L40" s="234"/>
      <c r="M40" s="234"/>
      <c r="N40" s="234"/>
    </row>
    <row r="41" spans="1:16" x14ac:dyDescent="0.2">
      <c r="A41" s="238" t="s">
        <v>11</v>
      </c>
      <c r="D41" s="238"/>
      <c r="E41" s="234"/>
      <c r="F41" s="238"/>
      <c r="G41" s="238"/>
      <c r="H41" s="238"/>
      <c r="I41" s="238"/>
      <c r="J41" s="238"/>
      <c r="K41" s="238"/>
      <c r="L41" s="238" t="s">
        <v>12</v>
      </c>
      <c r="M41" s="238"/>
      <c r="N41" s="238"/>
    </row>
    <row r="42" spans="1:16" ht="12.75" customHeight="1" x14ac:dyDescent="0.2">
      <c r="E42" s="238"/>
      <c r="F42" s="1131" t="s">
        <v>13</v>
      </c>
      <c r="G42" s="1131"/>
      <c r="H42" s="1131"/>
      <c r="I42" s="1131"/>
      <c r="J42" s="1131"/>
      <c r="K42" s="1131"/>
      <c r="L42" s="1131"/>
      <c r="M42" s="1131"/>
      <c r="N42" s="1131"/>
    </row>
    <row r="43" spans="1:16" ht="12.75" customHeight="1" x14ac:dyDescent="0.2">
      <c r="E43" s="1131" t="s">
        <v>89</v>
      </c>
      <c r="F43" s="1131"/>
      <c r="G43" s="1131"/>
      <c r="H43" s="1131"/>
      <c r="I43" s="1131"/>
      <c r="J43" s="1131"/>
      <c r="K43" s="1131"/>
      <c r="L43" s="1131"/>
      <c r="M43" s="1131"/>
      <c r="N43" s="1131"/>
    </row>
    <row r="44" spans="1:16" x14ac:dyDescent="0.2">
      <c r="A44" s="238"/>
      <c r="B44" s="238"/>
      <c r="E44" s="234"/>
      <c r="F44" s="238"/>
      <c r="G44" s="238"/>
      <c r="H44" s="238"/>
      <c r="I44" s="238"/>
      <c r="J44" s="238"/>
      <c r="K44" s="238"/>
      <c r="L44" s="238" t="s">
        <v>860</v>
      </c>
      <c r="M44" s="238"/>
      <c r="N44" s="238"/>
    </row>
    <row r="46" spans="1:16" x14ac:dyDescent="0.2">
      <c r="A46" s="1138"/>
      <c r="B46" s="1138"/>
      <c r="C46" s="1138"/>
      <c r="D46" s="1138"/>
      <c r="E46" s="1138"/>
      <c r="F46" s="1138"/>
      <c r="G46" s="1138"/>
      <c r="H46" s="1138"/>
      <c r="I46" s="1138"/>
      <c r="J46" s="1138"/>
      <c r="K46" s="1138"/>
      <c r="L46" s="1138"/>
      <c r="M46" s="1138"/>
      <c r="N46" s="1138"/>
    </row>
  </sheetData>
  <mergeCells count="19">
    <mergeCell ref="A6:N6"/>
    <mergeCell ref="D1:E1"/>
    <mergeCell ref="M1:N1"/>
    <mergeCell ref="A2:N2"/>
    <mergeCell ref="A3:N3"/>
    <mergeCell ref="A4:N5"/>
    <mergeCell ref="F42:N42"/>
    <mergeCell ref="E43:N43"/>
    <mergeCell ref="A46:N46"/>
    <mergeCell ref="C8:C9"/>
    <mergeCell ref="A7:B7"/>
    <mergeCell ref="H7:N7"/>
    <mergeCell ref="A8:A9"/>
    <mergeCell ref="B8:B9"/>
    <mergeCell ref="D8:D9"/>
    <mergeCell ref="E8:H8"/>
    <mergeCell ref="C11:P33"/>
    <mergeCell ref="O8:P8"/>
    <mergeCell ref="I8:N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view="pageBreakPreview" topLeftCell="A10" zoomScaleNormal="70" zoomScaleSheetLayoutView="100" workbookViewId="0">
      <selection activeCell="A33" sqref="A33:XFD33"/>
    </sheetView>
  </sheetViews>
  <sheetFormatPr defaultColWidth="9.140625" defaultRowHeight="12.75" x14ac:dyDescent="0.2"/>
  <cols>
    <col min="1" max="1" width="5.5703125" style="234" customWidth="1"/>
    <col min="2" max="2" width="11.5703125" style="234" customWidth="1"/>
    <col min="3" max="3" width="10.28515625" style="234" customWidth="1"/>
    <col min="4" max="4" width="12.85546875" style="234" customWidth="1"/>
    <col min="5" max="5" width="8.7109375" style="226" customWidth="1"/>
    <col min="6" max="7" width="8" style="226" customWidth="1"/>
    <col min="8" max="10" width="8.140625" style="226" customWidth="1"/>
    <col min="11" max="11" width="8.42578125" style="226" customWidth="1"/>
    <col min="12" max="12" width="8.140625" style="226" customWidth="1"/>
    <col min="13" max="13" width="11.28515625" style="226" customWidth="1"/>
    <col min="14" max="14" width="11.85546875" style="226" customWidth="1"/>
    <col min="15" max="15" width="9.140625" style="234"/>
    <col min="16" max="16" width="13" style="234" customWidth="1"/>
    <col min="17" max="16384" width="9.140625" style="226"/>
  </cols>
  <sheetData>
    <row r="1" spans="1:16" ht="12.75" customHeight="1" x14ac:dyDescent="0.2">
      <c r="D1" s="1136"/>
      <c r="E1" s="1136"/>
      <c r="F1" s="234"/>
      <c r="G1" s="234"/>
      <c r="H1" s="234"/>
      <c r="I1" s="234"/>
      <c r="J1" s="234"/>
      <c r="K1" s="234"/>
      <c r="L1" s="234"/>
      <c r="M1" s="1137" t="s">
        <v>678</v>
      </c>
      <c r="N1" s="1137"/>
    </row>
    <row r="2" spans="1:16" ht="15.75" x14ac:dyDescent="0.25">
      <c r="A2" s="1134" t="s">
        <v>0</v>
      </c>
      <c r="B2" s="1134"/>
      <c r="C2" s="1134"/>
      <c r="D2" s="1134"/>
      <c r="E2" s="1134"/>
      <c r="F2" s="1134"/>
      <c r="G2" s="1134"/>
      <c r="H2" s="1134"/>
      <c r="I2" s="1134"/>
      <c r="J2" s="1134"/>
      <c r="K2" s="1134"/>
      <c r="L2" s="1134"/>
      <c r="M2" s="1134"/>
      <c r="N2" s="1134"/>
    </row>
    <row r="3" spans="1:16" ht="18" x14ac:dyDescent="0.25">
      <c r="A3" s="1135" t="s">
        <v>709</v>
      </c>
      <c r="B3" s="1135"/>
      <c r="C3" s="1135"/>
      <c r="D3" s="1135"/>
      <c r="E3" s="1135"/>
      <c r="F3" s="1135"/>
      <c r="G3" s="1135"/>
      <c r="H3" s="1135"/>
      <c r="I3" s="1135"/>
      <c r="J3" s="1135"/>
      <c r="K3" s="1135"/>
      <c r="L3" s="1135"/>
      <c r="M3" s="1135"/>
      <c r="N3" s="1135"/>
    </row>
    <row r="4" spans="1:16" ht="9.75" customHeight="1" x14ac:dyDescent="0.2">
      <c r="A4" s="1141" t="s">
        <v>721</v>
      </c>
      <c r="B4" s="1141"/>
      <c r="C4" s="1141"/>
      <c r="D4" s="1141"/>
      <c r="E4" s="1141"/>
      <c r="F4" s="1141"/>
      <c r="G4" s="1141"/>
      <c r="H4" s="1141"/>
      <c r="I4" s="1141"/>
      <c r="J4" s="1141"/>
      <c r="K4" s="1141"/>
      <c r="L4" s="1141"/>
      <c r="M4" s="1141"/>
      <c r="N4" s="1141"/>
    </row>
    <row r="5" spans="1:16" s="227" customFormat="1" ht="18.75" customHeight="1" x14ac:dyDescent="0.2">
      <c r="A5" s="1141"/>
      <c r="B5" s="1141"/>
      <c r="C5" s="1141"/>
      <c r="D5" s="1141"/>
      <c r="E5" s="1141"/>
      <c r="F5" s="1141"/>
      <c r="G5" s="1141"/>
      <c r="H5" s="1141"/>
      <c r="I5" s="1141"/>
      <c r="J5" s="1141"/>
      <c r="K5" s="1141"/>
      <c r="L5" s="1141"/>
      <c r="M5" s="1141"/>
      <c r="N5" s="1141"/>
      <c r="O5" s="285"/>
      <c r="P5" s="285"/>
    </row>
    <row r="6" spans="1:16" x14ac:dyDescent="0.2">
      <c r="A6" s="1126"/>
      <c r="B6" s="1126"/>
      <c r="C6" s="1126"/>
      <c r="D6" s="1126"/>
      <c r="E6" s="1126"/>
      <c r="F6" s="1126"/>
      <c r="G6" s="1126"/>
      <c r="H6" s="1126"/>
      <c r="I6" s="1126"/>
      <c r="J6" s="1126"/>
      <c r="K6" s="1126"/>
      <c r="L6" s="1126"/>
      <c r="M6" s="1126"/>
      <c r="N6" s="1126"/>
    </row>
    <row r="7" spans="1:16" x14ac:dyDescent="0.2">
      <c r="A7" s="1128" t="s">
        <v>165</v>
      </c>
      <c r="B7" s="1128"/>
      <c r="D7" s="261"/>
      <c r="E7" s="234"/>
      <c r="F7" s="234"/>
      <c r="G7" s="234"/>
      <c r="H7" s="1127"/>
      <c r="I7" s="1127"/>
      <c r="J7" s="1127"/>
      <c r="K7" s="1127"/>
      <c r="L7" s="1127"/>
      <c r="M7" s="1127"/>
      <c r="N7" s="1127"/>
    </row>
    <row r="8" spans="1:16" ht="24.75" customHeight="1" x14ac:dyDescent="0.2">
      <c r="A8" s="981" t="s">
        <v>2</v>
      </c>
      <c r="B8" s="981" t="s">
        <v>3</v>
      </c>
      <c r="C8" s="1139" t="s">
        <v>494</v>
      </c>
      <c r="D8" s="1129" t="s">
        <v>87</v>
      </c>
      <c r="E8" s="1035" t="s">
        <v>88</v>
      </c>
      <c r="F8" s="1036"/>
      <c r="G8" s="1036"/>
      <c r="H8" s="1037"/>
      <c r="I8" s="981" t="s">
        <v>659</v>
      </c>
      <c r="J8" s="981"/>
      <c r="K8" s="981"/>
      <c r="L8" s="981"/>
      <c r="M8" s="981"/>
      <c r="N8" s="981"/>
      <c r="O8" s="1132" t="s">
        <v>859</v>
      </c>
      <c r="P8" s="1132"/>
    </row>
    <row r="9" spans="1:16" ht="44.45" customHeight="1" x14ac:dyDescent="0.2">
      <c r="A9" s="981"/>
      <c r="B9" s="981"/>
      <c r="C9" s="1140"/>
      <c r="D9" s="1130"/>
      <c r="E9" s="277" t="s">
        <v>93</v>
      </c>
      <c r="F9" s="277" t="s">
        <v>21</v>
      </c>
      <c r="G9" s="277" t="s">
        <v>44</v>
      </c>
      <c r="H9" s="277" t="s">
        <v>696</v>
      </c>
      <c r="I9" s="284" t="s">
        <v>18</v>
      </c>
      <c r="J9" s="284" t="s">
        <v>660</v>
      </c>
      <c r="K9" s="284" t="s">
        <v>661</v>
      </c>
      <c r="L9" s="284" t="s">
        <v>662</v>
      </c>
      <c r="M9" s="284" t="s">
        <v>663</v>
      </c>
      <c r="N9" s="284" t="s">
        <v>664</v>
      </c>
      <c r="O9" s="295" t="s">
        <v>873</v>
      </c>
      <c r="P9" s="295" t="s">
        <v>871</v>
      </c>
    </row>
    <row r="10" spans="1:16" s="291" customFormat="1" x14ac:dyDescent="0.2">
      <c r="A10" s="290">
        <v>1</v>
      </c>
      <c r="B10" s="290">
        <v>2</v>
      </c>
      <c r="C10" s="290">
        <v>3</v>
      </c>
      <c r="D10" s="290">
        <v>4</v>
      </c>
      <c r="E10" s="290">
        <v>5</v>
      </c>
      <c r="F10" s="290">
        <v>6</v>
      </c>
      <c r="G10" s="290">
        <v>7</v>
      </c>
      <c r="H10" s="290">
        <v>8</v>
      </c>
      <c r="I10" s="290">
        <v>9</v>
      </c>
      <c r="J10" s="290">
        <v>10</v>
      </c>
      <c r="K10" s="290">
        <v>11</v>
      </c>
      <c r="L10" s="290">
        <v>12</v>
      </c>
      <c r="M10" s="290">
        <v>13</v>
      </c>
      <c r="N10" s="290">
        <v>14</v>
      </c>
      <c r="O10" s="290">
        <v>15</v>
      </c>
      <c r="P10" s="290">
        <v>16</v>
      </c>
    </row>
    <row r="11" spans="1:16" ht="15.6" customHeight="1" x14ac:dyDescent="0.2">
      <c r="A11" s="605">
        <v>1</v>
      </c>
      <c r="B11" s="45" t="s">
        <v>893</v>
      </c>
      <c r="C11" s="894" t="s">
        <v>903</v>
      </c>
      <c r="D11" s="895"/>
      <c r="E11" s="895"/>
      <c r="F11" s="895"/>
      <c r="G11" s="895"/>
      <c r="H11" s="895"/>
      <c r="I11" s="895"/>
      <c r="J11" s="895"/>
      <c r="K11" s="895"/>
      <c r="L11" s="895"/>
      <c r="M11" s="895"/>
      <c r="N11" s="895"/>
      <c r="O11" s="895"/>
      <c r="P11" s="896"/>
    </row>
    <row r="12" spans="1:16" ht="15.6" customHeight="1" x14ac:dyDescent="0.2">
      <c r="A12" s="605">
        <v>2</v>
      </c>
      <c r="B12" s="45" t="s">
        <v>894</v>
      </c>
      <c r="C12" s="897"/>
      <c r="D12" s="898"/>
      <c r="E12" s="898"/>
      <c r="F12" s="898"/>
      <c r="G12" s="898"/>
      <c r="H12" s="898"/>
      <c r="I12" s="898"/>
      <c r="J12" s="898"/>
      <c r="K12" s="898"/>
      <c r="L12" s="898"/>
      <c r="M12" s="898"/>
      <c r="N12" s="898"/>
      <c r="O12" s="898"/>
      <c r="P12" s="899"/>
    </row>
    <row r="13" spans="1:16" ht="15.6" customHeight="1" x14ac:dyDescent="0.2">
      <c r="A13" s="605">
        <v>3</v>
      </c>
      <c r="B13" s="45" t="s">
        <v>895</v>
      </c>
      <c r="C13" s="897"/>
      <c r="D13" s="898"/>
      <c r="E13" s="898"/>
      <c r="F13" s="898"/>
      <c r="G13" s="898"/>
      <c r="H13" s="898"/>
      <c r="I13" s="898"/>
      <c r="J13" s="898"/>
      <c r="K13" s="898"/>
      <c r="L13" s="898"/>
      <c r="M13" s="898"/>
      <c r="N13" s="898"/>
      <c r="O13" s="898"/>
      <c r="P13" s="899"/>
    </row>
    <row r="14" spans="1:16" ht="15.6" customHeight="1" x14ac:dyDescent="0.2">
      <c r="A14" s="605">
        <v>4</v>
      </c>
      <c r="B14" s="45" t="s">
        <v>896</v>
      </c>
      <c r="C14" s="897"/>
      <c r="D14" s="898"/>
      <c r="E14" s="898"/>
      <c r="F14" s="898"/>
      <c r="G14" s="898"/>
      <c r="H14" s="898"/>
      <c r="I14" s="898"/>
      <c r="J14" s="898"/>
      <c r="K14" s="898"/>
      <c r="L14" s="898"/>
      <c r="M14" s="898"/>
      <c r="N14" s="898"/>
      <c r="O14" s="898"/>
      <c r="P14" s="899"/>
    </row>
    <row r="15" spans="1:16" ht="15.6" customHeight="1" x14ac:dyDescent="0.2">
      <c r="A15" s="605">
        <v>5</v>
      </c>
      <c r="B15" s="45" t="s">
        <v>897</v>
      </c>
      <c r="C15" s="897"/>
      <c r="D15" s="898"/>
      <c r="E15" s="898"/>
      <c r="F15" s="898"/>
      <c r="G15" s="898"/>
      <c r="H15" s="898"/>
      <c r="I15" s="898"/>
      <c r="J15" s="898"/>
      <c r="K15" s="898"/>
      <c r="L15" s="898"/>
      <c r="M15" s="898"/>
      <c r="N15" s="898"/>
      <c r="O15" s="898"/>
      <c r="P15" s="899"/>
    </row>
    <row r="16" spans="1:16" ht="15.6" customHeight="1" x14ac:dyDescent="0.2">
      <c r="A16" s="605">
        <v>6</v>
      </c>
      <c r="B16" s="45" t="s">
        <v>898</v>
      </c>
      <c r="C16" s="897"/>
      <c r="D16" s="898"/>
      <c r="E16" s="898"/>
      <c r="F16" s="898"/>
      <c r="G16" s="898"/>
      <c r="H16" s="898"/>
      <c r="I16" s="898"/>
      <c r="J16" s="898"/>
      <c r="K16" s="898"/>
      <c r="L16" s="898"/>
      <c r="M16" s="898"/>
      <c r="N16" s="898"/>
      <c r="O16" s="898"/>
      <c r="P16" s="899"/>
    </row>
    <row r="17" spans="1:16" ht="15.6" customHeight="1" x14ac:dyDescent="0.2">
      <c r="A17" s="605">
        <v>7</v>
      </c>
      <c r="B17" s="45" t="s">
        <v>899</v>
      </c>
      <c r="C17" s="897"/>
      <c r="D17" s="898"/>
      <c r="E17" s="898"/>
      <c r="F17" s="898"/>
      <c r="G17" s="898"/>
      <c r="H17" s="898"/>
      <c r="I17" s="898"/>
      <c r="J17" s="898"/>
      <c r="K17" s="898"/>
      <c r="L17" s="898"/>
      <c r="M17" s="898"/>
      <c r="N17" s="898"/>
      <c r="O17" s="898"/>
      <c r="P17" s="899"/>
    </row>
    <row r="18" spans="1:16" ht="15.6" customHeight="1" x14ac:dyDescent="0.2">
      <c r="A18" s="605">
        <v>8</v>
      </c>
      <c r="B18" s="45" t="s">
        <v>900</v>
      </c>
      <c r="C18" s="897"/>
      <c r="D18" s="898"/>
      <c r="E18" s="898"/>
      <c r="F18" s="898"/>
      <c r="G18" s="898"/>
      <c r="H18" s="898"/>
      <c r="I18" s="898"/>
      <c r="J18" s="898"/>
      <c r="K18" s="898"/>
      <c r="L18" s="898"/>
      <c r="M18" s="898"/>
      <c r="N18" s="898"/>
      <c r="O18" s="898"/>
      <c r="P18" s="899"/>
    </row>
    <row r="19" spans="1:16" ht="15.6" customHeight="1" x14ac:dyDescent="0.2">
      <c r="A19" s="605">
        <v>9</v>
      </c>
      <c r="B19" s="45" t="s">
        <v>901</v>
      </c>
      <c r="C19" s="897"/>
      <c r="D19" s="898"/>
      <c r="E19" s="898"/>
      <c r="F19" s="898"/>
      <c r="G19" s="898"/>
      <c r="H19" s="898"/>
      <c r="I19" s="898"/>
      <c r="J19" s="898"/>
      <c r="K19" s="898"/>
      <c r="L19" s="898"/>
      <c r="M19" s="898"/>
      <c r="N19" s="898"/>
      <c r="O19" s="898"/>
      <c r="P19" s="899"/>
    </row>
    <row r="20" spans="1:16" ht="15.6" customHeight="1" x14ac:dyDescent="0.2">
      <c r="A20" s="605">
        <v>10</v>
      </c>
      <c r="B20" s="45" t="s">
        <v>902</v>
      </c>
      <c r="C20" s="897"/>
      <c r="D20" s="898"/>
      <c r="E20" s="898"/>
      <c r="F20" s="898"/>
      <c r="G20" s="898"/>
      <c r="H20" s="898"/>
      <c r="I20" s="898"/>
      <c r="J20" s="898"/>
      <c r="K20" s="898"/>
      <c r="L20" s="898"/>
      <c r="M20" s="898"/>
      <c r="N20" s="898"/>
      <c r="O20" s="898"/>
      <c r="P20" s="899"/>
    </row>
    <row r="21" spans="1:16" ht="15.6" customHeight="1" x14ac:dyDescent="0.2">
      <c r="A21" s="663">
        <v>11</v>
      </c>
      <c r="B21" s="45" t="s">
        <v>938</v>
      </c>
      <c r="C21" s="897"/>
      <c r="D21" s="898"/>
      <c r="E21" s="898"/>
      <c r="F21" s="898"/>
      <c r="G21" s="898"/>
      <c r="H21" s="898"/>
      <c r="I21" s="898"/>
      <c r="J21" s="898"/>
      <c r="K21" s="898"/>
      <c r="L21" s="898"/>
      <c r="M21" s="898"/>
      <c r="N21" s="898"/>
      <c r="O21" s="898"/>
      <c r="P21" s="899"/>
    </row>
    <row r="22" spans="1:16" ht="15.6" customHeight="1" x14ac:dyDescent="0.2">
      <c r="A22" s="663">
        <v>12</v>
      </c>
      <c r="B22" s="45" t="s">
        <v>939</v>
      </c>
      <c r="C22" s="897"/>
      <c r="D22" s="898"/>
      <c r="E22" s="898"/>
      <c r="F22" s="898"/>
      <c r="G22" s="898"/>
      <c r="H22" s="898"/>
      <c r="I22" s="898"/>
      <c r="J22" s="898"/>
      <c r="K22" s="898"/>
      <c r="L22" s="898"/>
      <c r="M22" s="898"/>
      <c r="N22" s="898"/>
      <c r="O22" s="898"/>
      <c r="P22" s="899"/>
    </row>
    <row r="23" spans="1:16" ht="15.6" customHeight="1" x14ac:dyDescent="0.2">
      <c r="A23" s="663">
        <v>13</v>
      </c>
      <c r="B23" s="45" t="s">
        <v>940</v>
      </c>
      <c r="C23" s="897"/>
      <c r="D23" s="898"/>
      <c r="E23" s="898"/>
      <c r="F23" s="898"/>
      <c r="G23" s="898"/>
      <c r="H23" s="898"/>
      <c r="I23" s="898"/>
      <c r="J23" s="898"/>
      <c r="K23" s="898"/>
      <c r="L23" s="898"/>
      <c r="M23" s="898"/>
      <c r="N23" s="898"/>
      <c r="O23" s="898"/>
      <c r="P23" s="899"/>
    </row>
    <row r="24" spans="1:16" ht="15.6" customHeight="1" x14ac:dyDescent="0.2">
      <c r="A24" s="663">
        <v>14</v>
      </c>
      <c r="B24" s="45" t="s">
        <v>941</v>
      </c>
      <c r="C24" s="897"/>
      <c r="D24" s="898"/>
      <c r="E24" s="898"/>
      <c r="F24" s="898"/>
      <c r="G24" s="898"/>
      <c r="H24" s="898"/>
      <c r="I24" s="898"/>
      <c r="J24" s="898"/>
      <c r="K24" s="898"/>
      <c r="L24" s="898"/>
      <c r="M24" s="898"/>
      <c r="N24" s="898"/>
      <c r="O24" s="898"/>
      <c r="P24" s="899"/>
    </row>
    <row r="25" spans="1:16" ht="15.6" customHeight="1" x14ac:dyDescent="0.2">
      <c r="A25" s="663">
        <v>15</v>
      </c>
      <c r="B25" s="45" t="s">
        <v>942</v>
      </c>
      <c r="C25" s="897"/>
      <c r="D25" s="898"/>
      <c r="E25" s="898"/>
      <c r="F25" s="898"/>
      <c r="G25" s="898"/>
      <c r="H25" s="898"/>
      <c r="I25" s="898"/>
      <c r="J25" s="898"/>
      <c r="K25" s="898"/>
      <c r="L25" s="898"/>
      <c r="M25" s="898"/>
      <c r="N25" s="898"/>
      <c r="O25" s="898"/>
      <c r="P25" s="899"/>
    </row>
    <row r="26" spans="1:16" ht="15.6" customHeight="1" x14ac:dyDescent="0.2">
      <c r="A26" s="663">
        <v>16</v>
      </c>
      <c r="B26" s="45" t="s">
        <v>943</v>
      </c>
      <c r="C26" s="897"/>
      <c r="D26" s="898"/>
      <c r="E26" s="898"/>
      <c r="F26" s="898"/>
      <c r="G26" s="898"/>
      <c r="H26" s="898"/>
      <c r="I26" s="898"/>
      <c r="J26" s="898"/>
      <c r="K26" s="898"/>
      <c r="L26" s="898"/>
      <c r="M26" s="898"/>
      <c r="N26" s="898"/>
      <c r="O26" s="898"/>
      <c r="P26" s="899"/>
    </row>
    <row r="27" spans="1:16" ht="15.6" customHeight="1" x14ac:dyDescent="0.2">
      <c r="A27" s="663">
        <v>17</v>
      </c>
      <c r="B27" s="45" t="s">
        <v>944</v>
      </c>
      <c r="C27" s="897"/>
      <c r="D27" s="898"/>
      <c r="E27" s="898"/>
      <c r="F27" s="898"/>
      <c r="G27" s="898"/>
      <c r="H27" s="898"/>
      <c r="I27" s="898"/>
      <c r="J27" s="898"/>
      <c r="K27" s="898"/>
      <c r="L27" s="898"/>
      <c r="M27" s="898"/>
      <c r="N27" s="898"/>
      <c r="O27" s="898"/>
      <c r="P27" s="899"/>
    </row>
    <row r="28" spans="1:16" ht="15.6" customHeight="1" x14ac:dyDescent="0.2">
      <c r="A28" s="663">
        <v>18</v>
      </c>
      <c r="B28" s="45" t="s">
        <v>945</v>
      </c>
      <c r="C28" s="897"/>
      <c r="D28" s="898"/>
      <c r="E28" s="898"/>
      <c r="F28" s="898"/>
      <c r="G28" s="898"/>
      <c r="H28" s="898"/>
      <c r="I28" s="898"/>
      <c r="J28" s="898"/>
      <c r="K28" s="898"/>
      <c r="L28" s="898"/>
      <c r="M28" s="898"/>
      <c r="N28" s="898"/>
      <c r="O28" s="898"/>
      <c r="P28" s="899"/>
    </row>
    <row r="29" spans="1:16" ht="15.6" customHeight="1" x14ac:dyDescent="0.2">
      <c r="A29" s="663">
        <v>19</v>
      </c>
      <c r="B29" s="45" t="s">
        <v>946</v>
      </c>
      <c r="C29" s="897"/>
      <c r="D29" s="898"/>
      <c r="E29" s="898"/>
      <c r="F29" s="898"/>
      <c r="G29" s="898"/>
      <c r="H29" s="898"/>
      <c r="I29" s="898"/>
      <c r="J29" s="898"/>
      <c r="K29" s="898"/>
      <c r="L29" s="898"/>
      <c r="M29" s="898"/>
      <c r="N29" s="898"/>
      <c r="O29" s="898"/>
      <c r="P29" s="899"/>
    </row>
    <row r="30" spans="1:16" ht="15.6" customHeight="1" x14ac:dyDescent="0.2">
      <c r="A30" s="663">
        <v>20</v>
      </c>
      <c r="B30" s="45" t="s">
        <v>947</v>
      </c>
      <c r="C30" s="897"/>
      <c r="D30" s="898"/>
      <c r="E30" s="898"/>
      <c r="F30" s="898"/>
      <c r="G30" s="898"/>
      <c r="H30" s="898"/>
      <c r="I30" s="898"/>
      <c r="J30" s="898"/>
      <c r="K30" s="898"/>
      <c r="L30" s="898"/>
      <c r="M30" s="898"/>
      <c r="N30" s="898"/>
      <c r="O30" s="898"/>
      <c r="P30" s="899"/>
    </row>
    <row r="31" spans="1:16" ht="15.6" customHeight="1" x14ac:dyDescent="0.2">
      <c r="A31" s="663">
        <v>21</v>
      </c>
      <c r="B31" s="45" t="s">
        <v>948</v>
      </c>
      <c r="C31" s="897"/>
      <c r="D31" s="898"/>
      <c r="E31" s="898"/>
      <c r="F31" s="898"/>
      <c r="G31" s="898"/>
      <c r="H31" s="898"/>
      <c r="I31" s="898"/>
      <c r="J31" s="898"/>
      <c r="K31" s="898"/>
      <c r="L31" s="898"/>
      <c r="M31" s="898"/>
      <c r="N31" s="898"/>
      <c r="O31" s="898"/>
      <c r="P31" s="899"/>
    </row>
    <row r="32" spans="1:16" ht="15.6" customHeight="1" x14ac:dyDescent="0.2">
      <c r="A32" s="663">
        <v>22</v>
      </c>
      <c r="B32" s="45" t="s">
        <v>949</v>
      </c>
      <c r="C32" s="897"/>
      <c r="D32" s="898"/>
      <c r="E32" s="898"/>
      <c r="F32" s="898"/>
      <c r="G32" s="898"/>
      <c r="H32" s="898"/>
      <c r="I32" s="898"/>
      <c r="J32" s="898"/>
      <c r="K32" s="898"/>
      <c r="L32" s="898"/>
      <c r="M32" s="898"/>
      <c r="N32" s="898"/>
      <c r="O32" s="898"/>
      <c r="P32" s="899"/>
    </row>
    <row r="33" spans="1:16" ht="18.600000000000001" customHeight="1" x14ac:dyDescent="0.25">
      <c r="A33" s="303"/>
      <c r="B33" s="606" t="s">
        <v>950</v>
      </c>
      <c r="C33" s="900"/>
      <c r="D33" s="901"/>
      <c r="E33" s="901"/>
      <c r="F33" s="901"/>
      <c r="G33" s="901"/>
      <c r="H33" s="901"/>
      <c r="I33" s="901"/>
      <c r="J33" s="901"/>
      <c r="K33" s="901"/>
      <c r="L33" s="901"/>
      <c r="M33" s="901"/>
      <c r="N33" s="901"/>
      <c r="O33" s="901"/>
      <c r="P33" s="902"/>
    </row>
    <row r="34" spans="1:16" ht="15" x14ac:dyDescent="0.25">
      <c r="A34" s="473"/>
      <c r="B34" s="235"/>
      <c r="C34" s="235"/>
      <c r="D34" s="485"/>
      <c r="E34" s="235"/>
      <c r="F34" s="235"/>
      <c r="G34" s="235"/>
      <c r="H34" s="235"/>
      <c r="I34" s="235"/>
      <c r="J34" s="235"/>
      <c r="K34" s="235"/>
      <c r="L34" s="235"/>
      <c r="M34" s="235"/>
      <c r="N34" s="235"/>
      <c r="O34" s="235"/>
      <c r="P34" s="235"/>
    </row>
    <row r="35" spans="1:16" ht="15" x14ac:dyDescent="0.25">
      <c r="A35" s="473"/>
      <c r="B35" s="235"/>
      <c r="C35" s="235"/>
      <c r="D35" s="485"/>
      <c r="E35" s="235"/>
      <c r="F35" s="235"/>
      <c r="G35" s="235"/>
      <c r="H35" s="235"/>
      <c r="I35" s="235"/>
      <c r="J35" s="235"/>
      <c r="K35" s="235"/>
      <c r="L35" s="235"/>
      <c r="M35" s="235"/>
      <c r="N35" s="235"/>
      <c r="O35" s="235"/>
      <c r="P35" s="235"/>
    </row>
    <row r="36" spans="1:16" ht="15" x14ac:dyDescent="0.25">
      <c r="A36" s="473"/>
      <c r="B36" s="235"/>
      <c r="C36" s="235"/>
      <c r="D36" s="485"/>
      <c r="E36" s="235"/>
      <c r="F36" s="235"/>
      <c r="G36" s="235"/>
      <c r="H36" s="235"/>
      <c r="I36" s="235"/>
      <c r="J36" s="235"/>
      <c r="K36" s="235"/>
      <c r="L36" s="235"/>
      <c r="M36" s="235"/>
      <c r="N36" s="235"/>
      <c r="O36" s="235"/>
      <c r="P36" s="235"/>
    </row>
    <row r="37" spans="1:16" x14ac:dyDescent="0.2">
      <c r="A37" s="235"/>
      <c r="B37" s="235"/>
      <c r="C37" s="235"/>
      <c r="D37" s="235"/>
      <c r="E37" s="234"/>
      <c r="F37" s="234"/>
      <c r="G37" s="234"/>
      <c r="H37" s="234"/>
      <c r="I37" s="234"/>
      <c r="J37" s="234"/>
      <c r="K37" s="234"/>
      <c r="L37" s="234"/>
      <c r="M37" s="234"/>
      <c r="N37" s="234"/>
    </row>
    <row r="38" spans="1:16" x14ac:dyDescent="0.2">
      <c r="A38" s="236"/>
      <c r="B38" s="237"/>
      <c r="C38" s="237"/>
      <c r="D38" s="235"/>
      <c r="E38" s="234"/>
      <c r="F38" s="234"/>
      <c r="G38" s="234"/>
      <c r="H38" s="234"/>
      <c r="I38" s="234"/>
      <c r="J38" s="234"/>
      <c r="K38" s="234"/>
      <c r="L38" s="234"/>
      <c r="M38" s="234"/>
      <c r="N38" s="234"/>
    </row>
    <row r="39" spans="1:16" x14ac:dyDescent="0.2">
      <c r="A39" s="238"/>
      <c r="B39" s="238"/>
      <c r="C39" s="238"/>
      <c r="E39" s="234"/>
      <c r="F39" s="234"/>
      <c r="G39" s="234"/>
      <c r="H39" s="234"/>
      <c r="I39" s="234"/>
      <c r="J39" s="234"/>
      <c r="K39" s="234"/>
      <c r="L39" s="234"/>
      <c r="M39" s="234"/>
      <c r="N39" s="234"/>
    </row>
    <row r="40" spans="1:16" x14ac:dyDescent="0.2">
      <c r="A40" s="238"/>
      <c r="B40" s="238"/>
      <c r="C40" s="238"/>
      <c r="E40" s="234"/>
      <c r="F40" s="234"/>
      <c r="G40" s="234"/>
      <c r="H40" s="234"/>
      <c r="I40" s="234"/>
      <c r="J40" s="234"/>
      <c r="K40" s="234"/>
      <c r="L40" s="234"/>
      <c r="M40" s="234"/>
      <c r="N40" s="234"/>
    </row>
    <row r="41" spans="1:16" x14ac:dyDescent="0.2">
      <c r="A41" s="238"/>
      <c r="B41" s="238"/>
      <c r="C41" s="238"/>
      <c r="E41" s="234"/>
      <c r="F41" s="234"/>
      <c r="G41" s="234"/>
      <c r="H41" s="234"/>
      <c r="I41" s="234"/>
      <c r="J41" s="234"/>
      <c r="K41" s="234"/>
      <c r="L41" s="234"/>
      <c r="M41" s="234"/>
      <c r="N41" s="234"/>
    </row>
    <row r="42" spans="1:16" x14ac:dyDescent="0.2">
      <c r="A42" s="238"/>
      <c r="B42" s="238"/>
      <c r="C42" s="238"/>
      <c r="E42" s="234"/>
      <c r="F42" s="234"/>
      <c r="G42" s="234"/>
      <c r="H42" s="234"/>
      <c r="I42" s="234"/>
      <c r="J42" s="234"/>
      <c r="K42" s="234"/>
      <c r="L42" s="234"/>
      <c r="M42" s="234"/>
      <c r="N42" s="234"/>
    </row>
    <row r="43" spans="1:16" x14ac:dyDescent="0.2">
      <c r="A43" s="238" t="s">
        <v>11</v>
      </c>
      <c r="D43" s="238"/>
      <c r="E43" s="234"/>
      <c r="F43" s="238"/>
      <c r="G43" s="238"/>
      <c r="H43" s="238"/>
      <c r="I43" s="238"/>
      <c r="J43" s="238"/>
      <c r="K43" s="238"/>
      <c r="L43" s="238" t="s">
        <v>874</v>
      </c>
      <c r="M43" s="238"/>
      <c r="N43" s="238"/>
    </row>
    <row r="44" spans="1:16" ht="12.75" customHeight="1" x14ac:dyDescent="0.2">
      <c r="E44" s="238"/>
      <c r="F44" s="1131" t="s">
        <v>13</v>
      </c>
      <c r="G44" s="1131"/>
      <c r="H44" s="1131"/>
      <c r="I44" s="1131"/>
      <c r="J44" s="1131"/>
      <c r="K44" s="1131"/>
      <c r="L44" s="1131"/>
      <c r="M44" s="1131"/>
      <c r="N44" s="1131"/>
    </row>
    <row r="45" spans="1:16" ht="12.75" customHeight="1" x14ac:dyDescent="0.2">
      <c r="E45" s="1131" t="s">
        <v>89</v>
      </c>
      <c r="F45" s="1131"/>
      <c r="G45" s="1131"/>
      <c r="H45" s="1131"/>
      <c r="I45" s="1131"/>
      <c r="J45" s="1131"/>
      <c r="K45" s="1131"/>
      <c r="L45" s="1131"/>
      <c r="M45" s="1131"/>
      <c r="N45" s="1131"/>
    </row>
    <row r="46" spans="1:16" x14ac:dyDescent="0.2">
      <c r="A46" s="238"/>
      <c r="B46" s="238"/>
      <c r="E46" s="234"/>
      <c r="F46" s="238"/>
      <c r="G46" s="238"/>
      <c r="H46" s="238"/>
      <c r="I46" s="238"/>
      <c r="J46" s="238"/>
      <c r="K46" s="238"/>
      <c r="L46" s="238" t="s">
        <v>860</v>
      </c>
      <c r="M46" s="238"/>
      <c r="N46" s="238"/>
    </row>
    <row r="48" spans="1:16" x14ac:dyDescent="0.2">
      <c r="A48" s="1138"/>
      <c r="B48" s="1138"/>
      <c r="C48" s="1138"/>
      <c r="D48" s="1138"/>
      <c r="E48" s="1138"/>
      <c r="F48" s="1138"/>
      <c r="G48" s="1138"/>
      <c r="H48" s="1138"/>
      <c r="I48" s="1138"/>
      <c r="J48" s="1138"/>
      <c r="K48" s="1138"/>
      <c r="L48" s="1138"/>
      <c r="M48" s="1138"/>
      <c r="N48" s="1138"/>
    </row>
  </sheetData>
  <mergeCells count="19">
    <mergeCell ref="A6:N6"/>
    <mergeCell ref="D1:E1"/>
    <mergeCell ref="M1:N1"/>
    <mergeCell ref="A2:N2"/>
    <mergeCell ref="A3:N3"/>
    <mergeCell ref="A4:N5"/>
    <mergeCell ref="F44:N44"/>
    <mergeCell ref="E45:N45"/>
    <mergeCell ref="A48:N48"/>
    <mergeCell ref="A7:B7"/>
    <mergeCell ref="H7:N7"/>
    <mergeCell ref="A8:A9"/>
    <mergeCell ref="B8:B9"/>
    <mergeCell ref="C8:C9"/>
    <mergeCell ref="D8:D9"/>
    <mergeCell ref="E8:H8"/>
    <mergeCell ref="C11:P33"/>
    <mergeCell ref="O8:P8"/>
    <mergeCell ref="I8:N8"/>
  </mergeCells>
  <printOptions horizontalCentered="1"/>
  <pageMargins left="0.70866141732283472" right="0.70866141732283472" top="0.23622047244094491" bottom="0" header="0.31496062992125984" footer="0.31496062992125984"/>
  <pageSetup paperSize="9" scale="81"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BreakPreview" topLeftCell="A14" zoomScaleNormal="90" zoomScaleSheetLayoutView="100" workbookViewId="0">
      <selection activeCell="K32" sqref="K32:N34"/>
    </sheetView>
  </sheetViews>
  <sheetFormatPr defaultColWidth="9.140625" defaultRowHeight="15" x14ac:dyDescent="0.25"/>
  <cols>
    <col min="1" max="1" width="7.140625" style="67" customWidth="1"/>
    <col min="2" max="2" width="11.28515625" style="67" customWidth="1"/>
    <col min="3" max="4" width="8.5703125" style="67" customWidth="1"/>
    <col min="5" max="5" width="8.7109375" style="67" customWidth="1"/>
    <col min="6" max="6" width="8.5703125" style="67" customWidth="1"/>
    <col min="7" max="7" width="9.7109375" style="67" customWidth="1"/>
    <col min="8" max="8" width="10.28515625" style="67" customWidth="1"/>
    <col min="9" max="9" width="9.7109375" style="67" customWidth="1"/>
    <col min="10" max="10" width="9.28515625" style="67" customWidth="1"/>
    <col min="11" max="11" width="7" style="67" customWidth="1"/>
    <col min="12" max="12" width="7.28515625" style="67" customWidth="1"/>
    <col min="13" max="13" width="7.42578125" style="67" customWidth="1"/>
    <col min="14" max="14" width="7.85546875" style="67" customWidth="1"/>
    <col min="15" max="15" width="11.42578125" style="67" customWidth="1"/>
    <col min="16" max="16" width="12.28515625" style="67" customWidth="1"/>
    <col min="17" max="17" width="11.5703125" style="67" customWidth="1"/>
    <col min="18" max="18" width="16" style="67" customWidth="1"/>
    <col min="19" max="19" width="9" style="67" customWidth="1"/>
    <col min="20" max="20" width="9.140625" style="67" hidden="1" customWidth="1"/>
    <col min="21" max="16384" width="9.140625" style="67"/>
  </cols>
  <sheetData>
    <row r="1" spans="1:20" s="15" customFormat="1" ht="15.75" x14ac:dyDescent="0.25">
      <c r="G1" s="862" t="s">
        <v>0</v>
      </c>
      <c r="H1" s="862"/>
      <c r="I1" s="862"/>
      <c r="J1" s="862"/>
      <c r="K1" s="862"/>
      <c r="L1" s="862"/>
      <c r="M1" s="862"/>
      <c r="N1" s="35"/>
      <c r="O1" s="35"/>
      <c r="R1" s="38" t="s">
        <v>544</v>
      </c>
      <c r="S1" s="38"/>
    </row>
    <row r="2" spans="1:20" s="15" customFormat="1" ht="20.25" x14ac:dyDescent="0.3">
      <c r="B2" s="115"/>
      <c r="E2" s="863" t="s">
        <v>709</v>
      </c>
      <c r="F2" s="863"/>
      <c r="G2" s="863"/>
      <c r="H2" s="863"/>
      <c r="I2" s="863"/>
      <c r="J2" s="863"/>
      <c r="K2" s="863"/>
      <c r="L2" s="863"/>
      <c r="M2" s="863"/>
      <c r="N2" s="863"/>
      <c r="O2" s="863"/>
    </row>
    <row r="3" spans="1:20" s="15" customFormat="1" ht="20.25" x14ac:dyDescent="0.3">
      <c r="B3" s="114"/>
      <c r="C3" s="114"/>
      <c r="D3" s="114"/>
      <c r="E3" s="114"/>
      <c r="F3" s="114"/>
      <c r="G3" s="114"/>
      <c r="H3" s="114"/>
      <c r="I3" s="114"/>
      <c r="J3" s="114"/>
    </row>
    <row r="4" spans="1:20" ht="18" x14ac:dyDescent="0.25">
      <c r="B4" s="1142" t="s">
        <v>863</v>
      </c>
      <c r="C4" s="1142"/>
      <c r="D4" s="1142"/>
      <c r="E4" s="1142"/>
      <c r="F4" s="1142"/>
      <c r="G4" s="1142"/>
      <c r="H4" s="1142"/>
      <c r="I4" s="1142"/>
      <c r="J4" s="1142"/>
      <c r="K4" s="1142"/>
      <c r="L4" s="1142"/>
      <c r="M4" s="1142"/>
      <c r="N4" s="1142"/>
      <c r="O4" s="1142"/>
      <c r="P4" s="1142"/>
      <c r="Q4" s="1142"/>
      <c r="R4" s="1142"/>
      <c r="S4" s="1142"/>
      <c r="T4" s="1142"/>
    </row>
    <row r="5" spans="1:20" x14ac:dyDescent="0.25">
      <c r="C5" s="68"/>
      <c r="D5" s="68"/>
      <c r="E5" s="68"/>
      <c r="F5" s="68"/>
      <c r="G5" s="68"/>
      <c r="H5" s="68"/>
      <c r="M5" s="68"/>
      <c r="N5" s="68"/>
      <c r="O5" s="68"/>
      <c r="P5" s="68"/>
      <c r="Q5" s="68"/>
      <c r="R5" s="68"/>
      <c r="S5" s="68"/>
      <c r="T5" s="68"/>
    </row>
    <row r="6" spans="1:20" x14ac:dyDescent="0.25">
      <c r="A6" s="858" t="s">
        <v>165</v>
      </c>
      <c r="B6" s="858"/>
    </row>
    <row r="7" spans="1:20" x14ac:dyDescent="0.25">
      <c r="B7" s="70"/>
    </row>
    <row r="8" spans="1:20" s="71" customFormat="1" ht="42" customHeight="1" x14ac:dyDescent="0.25">
      <c r="A8" s="873" t="s">
        <v>2</v>
      </c>
      <c r="B8" s="1143" t="s">
        <v>3</v>
      </c>
      <c r="C8" s="1148" t="s">
        <v>244</v>
      </c>
      <c r="D8" s="1148"/>
      <c r="E8" s="1148"/>
      <c r="F8" s="1148"/>
      <c r="G8" s="1145" t="s">
        <v>781</v>
      </c>
      <c r="H8" s="1146"/>
      <c r="I8" s="1146"/>
      <c r="J8" s="1149"/>
      <c r="K8" s="1145" t="s">
        <v>213</v>
      </c>
      <c r="L8" s="1146"/>
      <c r="M8" s="1146"/>
      <c r="N8" s="1149"/>
      <c r="O8" s="1145" t="s">
        <v>111</v>
      </c>
      <c r="P8" s="1146"/>
      <c r="Q8" s="1146"/>
      <c r="R8" s="1147"/>
    </row>
    <row r="9" spans="1:20" s="72" customFormat="1" ht="37.5" customHeight="1" x14ac:dyDescent="0.25">
      <c r="A9" s="873"/>
      <c r="B9" s="1144"/>
      <c r="C9" s="77" t="s">
        <v>97</v>
      </c>
      <c r="D9" s="77" t="s">
        <v>101</v>
      </c>
      <c r="E9" s="77" t="s">
        <v>102</v>
      </c>
      <c r="F9" s="77" t="s">
        <v>18</v>
      </c>
      <c r="G9" s="77" t="s">
        <v>97</v>
      </c>
      <c r="H9" s="77" t="s">
        <v>101</v>
      </c>
      <c r="I9" s="77" t="s">
        <v>102</v>
      </c>
      <c r="J9" s="77" t="s">
        <v>18</v>
      </c>
      <c r="K9" s="77" t="s">
        <v>97</v>
      </c>
      <c r="L9" s="77" t="s">
        <v>101</v>
      </c>
      <c r="M9" s="77" t="s">
        <v>102</v>
      </c>
      <c r="N9" s="77" t="s">
        <v>18</v>
      </c>
      <c r="O9" s="77" t="s">
        <v>144</v>
      </c>
      <c r="P9" s="77" t="s">
        <v>145</v>
      </c>
      <c r="Q9" s="146" t="s">
        <v>146</v>
      </c>
      <c r="R9" s="77" t="s">
        <v>147</v>
      </c>
      <c r="S9" s="109"/>
    </row>
    <row r="10" spans="1:20" s="293" customFormat="1" ht="16.149999999999999" customHeight="1" x14ac:dyDescent="0.2">
      <c r="A10" s="60">
        <v>1</v>
      </c>
      <c r="B10" s="136">
        <v>2</v>
      </c>
      <c r="C10" s="292">
        <v>3</v>
      </c>
      <c r="D10" s="292">
        <v>4</v>
      </c>
      <c r="E10" s="292">
        <v>5</v>
      </c>
      <c r="F10" s="292">
        <v>6</v>
      </c>
      <c r="G10" s="292">
        <v>7</v>
      </c>
      <c r="H10" s="292">
        <v>8</v>
      </c>
      <c r="I10" s="292">
        <v>9</v>
      </c>
      <c r="J10" s="292">
        <v>10</v>
      </c>
      <c r="K10" s="292">
        <v>11</v>
      </c>
      <c r="L10" s="292">
        <v>12</v>
      </c>
      <c r="M10" s="292">
        <v>13</v>
      </c>
      <c r="N10" s="292">
        <v>14</v>
      </c>
      <c r="O10" s="292">
        <v>15</v>
      </c>
      <c r="P10" s="292">
        <v>16</v>
      </c>
      <c r="Q10" s="292">
        <v>17</v>
      </c>
      <c r="R10" s="136">
        <v>18</v>
      </c>
    </row>
    <row r="11" spans="1:20" s="148" customFormat="1" ht="20.25" customHeight="1" x14ac:dyDescent="0.2">
      <c r="A11" s="543">
        <v>1</v>
      </c>
      <c r="B11" s="45" t="s">
        <v>893</v>
      </c>
      <c r="C11" s="359">
        <v>1485</v>
      </c>
      <c r="D11" s="359">
        <v>0</v>
      </c>
      <c r="E11" s="359">
        <v>0</v>
      </c>
      <c r="F11" s="359">
        <v>1485</v>
      </c>
      <c r="G11" s="359">
        <v>845</v>
      </c>
      <c r="H11" s="359">
        <v>0</v>
      </c>
      <c r="I11" s="359">
        <v>0</v>
      </c>
      <c r="J11" s="359">
        <v>845</v>
      </c>
      <c r="K11" s="359">
        <v>647</v>
      </c>
      <c r="L11" s="359">
        <v>0</v>
      </c>
      <c r="M11" s="359">
        <v>0</v>
      </c>
      <c r="N11" s="359">
        <v>647</v>
      </c>
      <c r="O11" s="359">
        <v>0</v>
      </c>
      <c r="P11" s="359">
        <v>0</v>
      </c>
      <c r="Q11" s="359">
        <v>0</v>
      </c>
      <c r="R11" s="360">
        <v>0</v>
      </c>
    </row>
    <row r="12" spans="1:20" s="148" customFormat="1" ht="20.25" customHeight="1" x14ac:dyDescent="0.2">
      <c r="A12" s="543">
        <v>2</v>
      </c>
      <c r="B12" s="45" t="s">
        <v>894</v>
      </c>
      <c r="C12" s="359">
        <v>480</v>
      </c>
      <c r="D12" s="359">
        <v>0</v>
      </c>
      <c r="E12" s="359">
        <v>0</v>
      </c>
      <c r="F12" s="359">
        <v>480</v>
      </c>
      <c r="G12" s="359">
        <v>286</v>
      </c>
      <c r="H12" s="359">
        <v>0</v>
      </c>
      <c r="I12" s="359">
        <v>0</v>
      </c>
      <c r="J12" s="359">
        <v>286</v>
      </c>
      <c r="K12" s="359">
        <v>189</v>
      </c>
      <c r="L12" s="359">
        <v>0</v>
      </c>
      <c r="M12" s="359">
        <v>0</v>
      </c>
      <c r="N12" s="359">
        <v>189</v>
      </c>
      <c r="O12" s="359">
        <v>0</v>
      </c>
      <c r="P12" s="359">
        <v>0</v>
      </c>
      <c r="Q12" s="359">
        <v>0</v>
      </c>
      <c r="R12" s="360">
        <v>0</v>
      </c>
    </row>
    <row r="13" spans="1:20" s="148" customFormat="1" ht="20.25" customHeight="1" x14ac:dyDescent="0.2">
      <c r="A13" s="543">
        <v>3</v>
      </c>
      <c r="B13" s="45" t="s">
        <v>895</v>
      </c>
      <c r="C13" s="359">
        <v>1391</v>
      </c>
      <c r="D13" s="359">
        <v>0</v>
      </c>
      <c r="E13" s="359">
        <v>0</v>
      </c>
      <c r="F13" s="359">
        <v>1391</v>
      </c>
      <c r="G13" s="359">
        <v>775</v>
      </c>
      <c r="H13" s="359">
        <v>0</v>
      </c>
      <c r="I13" s="359">
        <v>0</v>
      </c>
      <c r="J13" s="359">
        <v>775</v>
      </c>
      <c r="K13" s="359">
        <v>547</v>
      </c>
      <c r="L13" s="359">
        <v>0</v>
      </c>
      <c r="M13" s="359">
        <v>0</v>
      </c>
      <c r="N13" s="359">
        <v>547</v>
      </c>
      <c r="O13" s="359">
        <v>0</v>
      </c>
      <c r="P13" s="359">
        <v>0</v>
      </c>
      <c r="Q13" s="359">
        <v>0</v>
      </c>
      <c r="R13" s="360">
        <v>0</v>
      </c>
    </row>
    <row r="14" spans="1:20" s="148" customFormat="1" ht="20.25" customHeight="1" x14ac:dyDescent="0.2">
      <c r="A14" s="543">
        <v>4</v>
      </c>
      <c r="B14" s="45" t="s">
        <v>896</v>
      </c>
      <c r="C14" s="359">
        <v>1064</v>
      </c>
      <c r="D14" s="359">
        <v>0</v>
      </c>
      <c r="E14" s="359">
        <v>0</v>
      </c>
      <c r="F14" s="359">
        <v>1064</v>
      </c>
      <c r="G14" s="359">
        <v>755</v>
      </c>
      <c r="H14" s="359">
        <v>0</v>
      </c>
      <c r="I14" s="359">
        <v>0</v>
      </c>
      <c r="J14" s="359">
        <v>755</v>
      </c>
      <c r="K14" s="359">
        <v>577</v>
      </c>
      <c r="L14" s="359">
        <v>0</v>
      </c>
      <c r="M14" s="359">
        <v>0</v>
      </c>
      <c r="N14" s="359">
        <v>577</v>
      </c>
      <c r="O14" s="359">
        <v>0</v>
      </c>
      <c r="P14" s="359">
        <v>0</v>
      </c>
      <c r="Q14" s="359">
        <v>0</v>
      </c>
      <c r="R14" s="360">
        <v>0</v>
      </c>
    </row>
    <row r="15" spans="1:20" s="148" customFormat="1" ht="20.25" customHeight="1" x14ac:dyDescent="0.2">
      <c r="A15" s="543">
        <v>5</v>
      </c>
      <c r="B15" s="45" t="s">
        <v>897</v>
      </c>
      <c r="C15" s="359">
        <v>837</v>
      </c>
      <c r="D15" s="359">
        <v>0</v>
      </c>
      <c r="E15" s="359">
        <v>0</v>
      </c>
      <c r="F15" s="359">
        <v>837</v>
      </c>
      <c r="G15" s="359">
        <v>584</v>
      </c>
      <c r="H15" s="359">
        <v>0</v>
      </c>
      <c r="I15" s="359">
        <v>0</v>
      </c>
      <c r="J15" s="359">
        <v>584</v>
      </c>
      <c r="K15" s="359">
        <v>494</v>
      </c>
      <c r="L15" s="359">
        <v>0</v>
      </c>
      <c r="M15" s="359">
        <v>0</v>
      </c>
      <c r="N15" s="359">
        <v>494</v>
      </c>
      <c r="O15" s="359">
        <v>0</v>
      </c>
      <c r="P15" s="359">
        <v>0</v>
      </c>
      <c r="Q15" s="359">
        <v>0</v>
      </c>
      <c r="R15" s="360">
        <v>0</v>
      </c>
    </row>
    <row r="16" spans="1:20" s="148" customFormat="1" ht="20.25" customHeight="1" x14ac:dyDescent="0.2">
      <c r="A16" s="543">
        <v>6</v>
      </c>
      <c r="B16" s="45" t="s">
        <v>898</v>
      </c>
      <c r="C16" s="359">
        <v>1182</v>
      </c>
      <c r="D16" s="359">
        <v>0</v>
      </c>
      <c r="E16" s="359">
        <v>0</v>
      </c>
      <c r="F16" s="359">
        <v>1182</v>
      </c>
      <c r="G16" s="359">
        <v>650</v>
      </c>
      <c r="H16" s="359">
        <v>0</v>
      </c>
      <c r="I16" s="359">
        <v>0</v>
      </c>
      <c r="J16" s="359">
        <v>650</v>
      </c>
      <c r="K16" s="359">
        <v>522</v>
      </c>
      <c r="L16" s="359">
        <v>0</v>
      </c>
      <c r="M16" s="359">
        <v>0</v>
      </c>
      <c r="N16" s="359">
        <v>522</v>
      </c>
      <c r="O16" s="359">
        <v>0</v>
      </c>
      <c r="P16" s="359">
        <v>0</v>
      </c>
      <c r="Q16" s="359">
        <v>0</v>
      </c>
      <c r="R16" s="360">
        <v>0</v>
      </c>
    </row>
    <row r="17" spans="1:18" s="148" customFormat="1" ht="20.25" customHeight="1" x14ac:dyDescent="0.2">
      <c r="A17" s="543">
        <v>7</v>
      </c>
      <c r="B17" s="45" t="s">
        <v>899</v>
      </c>
      <c r="C17" s="359">
        <v>601</v>
      </c>
      <c r="D17" s="359">
        <v>0</v>
      </c>
      <c r="E17" s="359">
        <v>0</v>
      </c>
      <c r="F17" s="359">
        <v>601</v>
      </c>
      <c r="G17" s="359">
        <v>421</v>
      </c>
      <c r="H17" s="359">
        <v>0</v>
      </c>
      <c r="I17" s="359">
        <v>0</v>
      </c>
      <c r="J17" s="359">
        <v>421</v>
      </c>
      <c r="K17" s="359">
        <v>286</v>
      </c>
      <c r="L17" s="359">
        <v>0</v>
      </c>
      <c r="M17" s="359">
        <v>0</v>
      </c>
      <c r="N17" s="359">
        <v>286</v>
      </c>
      <c r="O17" s="359">
        <v>0</v>
      </c>
      <c r="P17" s="359">
        <v>0</v>
      </c>
      <c r="Q17" s="359">
        <v>0</v>
      </c>
      <c r="R17" s="360">
        <v>0</v>
      </c>
    </row>
    <row r="18" spans="1:18" s="148" customFormat="1" ht="20.25" customHeight="1" x14ac:dyDescent="0.2">
      <c r="A18" s="543">
        <v>8</v>
      </c>
      <c r="B18" s="45" t="s">
        <v>900</v>
      </c>
      <c r="C18" s="359">
        <v>691</v>
      </c>
      <c r="D18" s="359">
        <v>0</v>
      </c>
      <c r="E18" s="359">
        <v>0</v>
      </c>
      <c r="F18" s="359">
        <v>691</v>
      </c>
      <c r="G18" s="359">
        <v>585</v>
      </c>
      <c r="H18" s="359">
        <v>0</v>
      </c>
      <c r="I18" s="359">
        <v>0</v>
      </c>
      <c r="J18" s="359">
        <v>585</v>
      </c>
      <c r="K18" s="359">
        <v>292</v>
      </c>
      <c r="L18" s="359">
        <v>0</v>
      </c>
      <c r="M18" s="359">
        <v>0</v>
      </c>
      <c r="N18" s="359">
        <v>292</v>
      </c>
      <c r="O18" s="359">
        <v>0</v>
      </c>
      <c r="P18" s="359">
        <v>0</v>
      </c>
      <c r="Q18" s="359">
        <v>0</v>
      </c>
      <c r="R18" s="360">
        <v>0</v>
      </c>
    </row>
    <row r="19" spans="1:18" s="148" customFormat="1" ht="20.25" customHeight="1" x14ac:dyDescent="0.2">
      <c r="A19" s="543">
        <v>9</v>
      </c>
      <c r="B19" s="45" t="s">
        <v>901</v>
      </c>
      <c r="C19" s="359">
        <v>1696</v>
      </c>
      <c r="D19" s="359">
        <v>0</v>
      </c>
      <c r="E19" s="359">
        <v>0</v>
      </c>
      <c r="F19" s="359">
        <v>1696</v>
      </c>
      <c r="G19" s="359">
        <v>927</v>
      </c>
      <c r="H19" s="359">
        <v>0</v>
      </c>
      <c r="I19" s="359">
        <v>0</v>
      </c>
      <c r="J19" s="359">
        <v>927</v>
      </c>
      <c r="K19" s="359">
        <v>735</v>
      </c>
      <c r="L19" s="359">
        <v>0</v>
      </c>
      <c r="M19" s="359">
        <v>0</v>
      </c>
      <c r="N19" s="359">
        <v>735</v>
      </c>
      <c r="O19" s="359">
        <v>0</v>
      </c>
      <c r="P19" s="359">
        <v>0</v>
      </c>
      <c r="Q19" s="359">
        <v>0</v>
      </c>
      <c r="R19" s="359">
        <v>0</v>
      </c>
    </row>
    <row r="20" spans="1:18" s="148" customFormat="1" ht="20.25" customHeight="1" x14ac:dyDescent="0.2">
      <c r="A20" s="663">
        <v>10</v>
      </c>
      <c r="B20" s="45" t="s">
        <v>902</v>
      </c>
      <c r="C20" s="359">
        <v>1302</v>
      </c>
      <c r="D20" s="359">
        <v>0</v>
      </c>
      <c r="E20" s="359">
        <v>0</v>
      </c>
      <c r="F20" s="359">
        <v>1302</v>
      </c>
      <c r="G20" s="359">
        <v>1004</v>
      </c>
      <c r="H20" s="359">
        <v>0</v>
      </c>
      <c r="I20" s="359">
        <v>0</v>
      </c>
      <c r="J20" s="359">
        <v>1004</v>
      </c>
      <c r="K20" s="359">
        <f>517+1</f>
        <v>518</v>
      </c>
      <c r="L20" s="359">
        <v>0</v>
      </c>
      <c r="M20" s="359">
        <v>0</v>
      </c>
      <c r="N20" s="359">
        <f>517+1</f>
        <v>518</v>
      </c>
      <c r="O20" s="359">
        <v>0</v>
      </c>
      <c r="P20" s="359">
        <v>0</v>
      </c>
      <c r="Q20" s="359">
        <v>0</v>
      </c>
      <c r="R20" s="359">
        <v>0</v>
      </c>
    </row>
    <row r="21" spans="1:18" ht="18" customHeight="1" x14ac:dyDescent="0.25">
      <c r="A21" s="663">
        <v>11</v>
      </c>
      <c r="B21" s="45" t="s">
        <v>938</v>
      </c>
      <c r="C21" s="359">
        <v>344</v>
      </c>
      <c r="D21" s="359">
        <v>0</v>
      </c>
      <c r="E21" s="359">
        <v>0</v>
      </c>
      <c r="F21" s="359">
        <v>344</v>
      </c>
      <c r="G21" s="359">
        <v>185</v>
      </c>
      <c r="H21" s="359">
        <v>0</v>
      </c>
      <c r="I21" s="359">
        <v>0</v>
      </c>
      <c r="J21" s="359">
        <v>185</v>
      </c>
      <c r="K21" s="359">
        <v>40</v>
      </c>
      <c r="L21" s="359">
        <v>0</v>
      </c>
      <c r="M21" s="359">
        <v>0</v>
      </c>
      <c r="N21" s="359">
        <v>40</v>
      </c>
      <c r="O21" s="359">
        <v>0</v>
      </c>
      <c r="P21" s="359">
        <v>0</v>
      </c>
      <c r="Q21" s="359">
        <v>0</v>
      </c>
      <c r="R21" s="359">
        <v>0</v>
      </c>
    </row>
    <row r="22" spans="1:18" ht="18" customHeight="1" x14ac:dyDescent="0.25">
      <c r="A22" s="663">
        <v>12</v>
      </c>
      <c r="B22" s="45" t="s">
        <v>939</v>
      </c>
      <c r="C22" s="359">
        <v>453</v>
      </c>
      <c r="D22" s="359">
        <v>2</v>
      </c>
      <c r="E22" s="359">
        <v>0</v>
      </c>
      <c r="F22" s="359">
        <v>455</v>
      </c>
      <c r="G22" s="359">
        <v>215</v>
      </c>
      <c r="H22" s="359">
        <v>0</v>
      </c>
      <c r="I22" s="359">
        <v>0</v>
      </c>
      <c r="J22" s="359">
        <v>215</v>
      </c>
      <c r="K22" s="359">
        <v>191</v>
      </c>
      <c r="L22" s="359">
        <v>0</v>
      </c>
      <c r="M22" s="359">
        <v>0</v>
      </c>
      <c r="N22" s="359">
        <v>191</v>
      </c>
      <c r="O22" s="359">
        <v>0</v>
      </c>
      <c r="P22" s="359">
        <v>0</v>
      </c>
      <c r="Q22" s="359">
        <v>0</v>
      </c>
      <c r="R22" s="359">
        <v>0</v>
      </c>
    </row>
    <row r="23" spans="1:18" ht="18" customHeight="1" x14ac:dyDescent="0.25">
      <c r="A23" s="663">
        <v>13</v>
      </c>
      <c r="B23" s="45" t="s">
        <v>940</v>
      </c>
      <c r="C23" s="359">
        <v>903</v>
      </c>
      <c r="D23" s="359">
        <v>0</v>
      </c>
      <c r="E23" s="359">
        <v>0</v>
      </c>
      <c r="F23" s="359">
        <v>903</v>
      </c>
      <c r="G23" s="359">
        <v>537</v>
      </c>
      <c r="H23" s="359">
        <v>0</v>
      </c>
      <c r="I23" s="359">
        <v>0</v>
      </c>
      <c r="J23" s="359">
        <v>537</v>
      </c>
      <c r="K23" s="359">
        <v>269</v>
      </c>
      <c r="L23" s="359">
        <v>0</v>
      </c>
      <c r="M23" s="359">
        <v>0</v>
      </c>
      <c r="N23" s="359">
        <v>269</v>
      </c>
      <c r="O23" s="359">
        <v>0</v>
      </c>
      <c r="P23" s="359">
        <v>0</v>
      </c>
      <c r="Q23" s="359">
        <v>0</v>
      </c>
      <c r="R23" s="359">
        <v>0</v>
      </c>
    </row>
    <row r="24" spans="1:18" ht="18" customHeight="1" x14ac:dyDescent="0.25">
      <c r="A24" s="663">
        <v>14</v>
      </c>
      <c r="B24" s="45" t="s">
        <v>941</v>
      </c>
      <c r="C24" s="359">
        <v>903</v>
      </c>
      <c r="D24" s="359">
        <v>0</v>
      </c>
      <c r="E24" s="359">
        <v>0</v>
      </c>
      <c r="F24" s="359">
        <v>903</v>
      </c>
      <c r="G24" s="359">
        <v>503</v>
      </c>
      <c r="H24" s="359">
        <v>0</v>
      </c>
      <c r="I24" s="359">
        <v>0</v>
      </c>
      <c r="J24" s="359">
        <v>503</v>
      </c>
      <c r="K24" s="359">
        <v>348</v>
      </c>
      <c r="L24" s="359">
        <v>0</v>
      </c>
      <c r="M24" s="359">
        <v>0</v>
      </c>
      <c r="N24" s="359">
        <v>348</v>
      </c>
      <c r="O24" s="359">
        <v>0</v>
      </c>
      <c r="P24" s="359">
        <v>0</v>
      </c>
      <c r="Q24" s="359">
        <v>0</v>
      </c>
      <c r="R24" s="359">
        <v>0</v>
      </c>
    </row>
    <row r="25" spans="1:18" ht="18" customHeight="1" x14ac:dyDescent="0.25">
      <c r="A25" s="663">
        <v>15</v>
      </c>
      <c r="B25" s="45" t="s">
        <v>942</v>
      </c>
      <c r="C25" s="359">
        <v>517</v>
      </c>
      <c r="D25" s="359">
        <v>0</v>
      </c>
      <c r="E25" s="359">
        <v>0</v>
      </c>
      <c r="F25" s="359">
        <v>517</v>
      </c>
      <c r="G25" s="359">
        <v>290</v>
      </c>
      <c r="H25" s="359">
        <v>0</v>
      </c>
      <c r="I25" s="359">
        <v>0</v>
      </c>
      <c r="J25" s="359">
        <v>290</v>
      </c>
      <c r="K25" s="359">
        <v>178</v>
      </c>
      <c r="L25" s="359">
        <v>0</v>
      </c>
      <c r="M25" s="359">
        <v>0</v>
      </c>
      <c r="N25" s="359">
        <v>178</v>
      </c>
      <c r="O25" s="359">
        <v>0</v>
      </c>
      <c r="P25" s="359">
        <v>0</v>
      </c>
      <c r="Q25" s="359">
        <v>0</v>
      </c>
      <c r="R25" s="359">
        <v>0</v>
      </c>
    </row>
    <row r="26" spans="1:18" ht="18" customHeight="1" x14ac:dyDescent="0.25">
      <c r="A26" s="663">
        <v>16</v>
      </c>
      <c r="B26" s="45" t="s">
        <v>943</v>
      </c>
      <c r="C26" s="359">
        <v>758</v>
      </c>
      <c r="D26" s="359">
        <v>0</v>
      </c>
      <c r="E26" s="359">
        <v>0</v>
      </c>
      <c r="F26" s="359">
        <v>758</v>
      </c>
      <c r="G26" s="359">
        <v>464</v>
      </c>
      <c r="H26" s="359">
        <v>0</v>
      </c>
      <c r="I26" s="359">
        <v>0</v>
      </c>
      <c r="J26" s="359">
        <v>464</v>
      </c>
      <c r="K26" s="359">
        <v>242</v>
      </c>
      <c r="L26" s="359">
        <v>0</v>
      </c>
      <c r="M26" s="359">
        <v>0</v>
      </c>
      <c r="N26" s="359">
        <v>242</v>
      </c>
      <c r="O26" s="359">
        <v>0</v>
      </c>
      <c r="P26" s="359">
        <v>0</v>
      </c>
      <c r="Q26" s="359">
        <v>0</v>
      </c>
      <c r="R26" s="359">
        <v>0</v>
      </c>
    </row>
    <row r="27" spans="1:18" ht="18" customHeight="1" x14ac:dyDescent="0.25">
      <c r="A27" s="663">
        <v>17</v>
      </c>
      <c r="B27" s="45" t="s">
        <v>944</v>
      </c>
      <c r="C27" s="359">
        <v>358</v>
      </c>
      <c r="D27" s="359">
        <v>0</v>
      </c>
      <c r="E27" s="359">
        <v>0</v>
      </c>
      <c r="F27" s="359">
        <v>358</v>
      </c>
      <c r="G27" s="359">
        <v>248</v>
      </c>
      <c r="H27" s="359">
        <v>0</v>
      </c>
      <c r="I27" s="359">
        <v>0</v>
      </c>
      <c r="J27" s="359">
        <v>248</v>
      </c>
      <c r="K27" s="359">
        <v>110</v>
      </c>
      <c r="L27" s="359">
        <v>0</v>
      </c>
      <c r="M27" s="359">
        <v>0</v>
      </c>
      <c r="N27" s="359">
        <v>110</v>
      </c>
      <c r="O27" s="359">
        <v>0</v>
      </c>
      <c r="P27" s="359">
        <v>0</v>
      </c>
      <c r="Q27" s="359">
        <v>0</v>
      </c>
      <c r="R27" s="359">
        <v>0</v>
      </c>
    </row>
    <row r="28" spans="1:18" ht="18" customHeight="1" x14ac:dyDescent="0.25">
      <c r="A28" s="663">
        <v>18</v>
      </c>
      <c r="B28" s="45" t="s">
        <v>945</v>
      </c>
      <c r="C28" s="359">
        <v>1519</v>
      </c>
      <c r="D28" s="359">
        <v>0</v>
      </c>
      <c r="E28" s="359">
        <v>0</v>
      </c>
      <c r="F28" s="359">
        <v>1519</v>
      </c>
      <c r="G28" s="359">
        <v>832</v>
      </c>
      <c r="H28" s="359">
        <v>0</v>
      </c>
      <c r="I28" s="359">
        <v>0</v>
      </c>
      <c r="J28" s="359">
        <v>832</v>
      </c>
      <c r="K28" s="359">
        <v>275</v>
      </c>
      <c r="L28" s="359">
        <v>0</v>
      </c>
      <c r="M28" s="359">
        <v>0</v>
      </c>
      <c r="N28" s="359">
        <v>275</v>
      </c>
      <c r="O28" s="359">
        <v>0</v>
      </c>
      <c r="P28" s="359">
        <v>0</v>
      </c>
      <c r="Q28" s="359">
        <v>0</v>
      </c>
      <c r="R28" s="359">
        <v>0</v>
      </c>
    </row>
    <row r="29" spans="1:18" ht="18" customHeight="1" x14ac:dyDescent="0.25">
      <c r="A29" s="663">
        <v>19</v>
      </c>
      <c r="B29" s="45" t="s">
        <v>946</v>
      </c>
      <c r="C29" s="359">
        <v>614</v>
      </c>
      <c r="D29" s="359">
        <v>0</v>
      </c>
      <c r="E29" s="359">
        <v>0</v>
      </c>
      <c r="F29" s="359">
        <v>614</v>
      </c>
      <c r="G29" s="359">
        <v>394</v>
      </c>
      <c r="H29" s="359">
        <v>0</v>
      </c>
      <c r="I29" s="359">
        <v>0</v>
      </c>
      <c r="J29" s="359">
        <v>394</v>
      </c>
      <c r="K29" s="359">
        <v>115</v>
      </c>
      <c r="L29" s="359">
        <v>0</v>
      </c>
      <c r="M29" s="359">
        <v>0</v>
      </c>
      <c r="N29" s="359">
        <v>115</v>
      </c>
      <c r="O29" s="359">
        <v>0</v>
      </c>
      <c r="P29" s="359">
        <v>0</v>
      </c>
      <c r="Q29" s="359">
        <v>0</v>
      </c>
      <c r="R29" s="359">
        <v>0</v>
      </c>
    </row>
    <row r="30" spans="1:18" ht="18" customHeight="1" x14ac:dyDescent="0.25">
      <c r="A30" s="663">
        <v>20</v>
      </c>
      <c r="B30" s="45" t="s">
        <v>947</v>
      </c>
      <c r="C30" s="359">
        <v>1342</v>
      </c>
      <c r="D30" s="359">
        <v>0</v>
      </c>
      <c r="E30" s="359">
        <v>0</v>
      </c>
      <c r="F30" s="359">
        <v>1342</v>
      </c>
      <c r="G30" s="359">
        <v>705</v>
      </c>
      <c r="H30" s="359">
        <v>0</v>
      </c>
      <c r="I30" s="359">
        <v>0</v>
      </c>
      <c r="J30" s="359">
        <v>705</v>
      </c>
      <c r="K30" s="359">
        <v>111</v>
      </c>
      <c r="L30" s="359">
        <v>0</v>
      </c>
      <c r="M30" s="359">
        <v>0</v>
      </c>
      <c r="N30" s="359">
        <v>111</v>
      </c>
      <c r="O30" s="359">
        <v>0</v>
      </c>
      <c r="P30" s="359">
        <v>0</v>
      </c>
      <c r="Q30" s="359">
        <v>0</v>
      </c>
      <c r="R30" s="359">
        <v>0</v>
      </c>
    </row>
    <row r="31" spans="1:18" ht="18" customHeight="1" x14ac:dyDescent="0.25">
      <c r="A31" s="663">
        <v>21</v>
      </c>
      <c r="B31" s="45" t="s">
        <v>948</v>
      </c>
      <c r="C31" s="359">
        <v>274</v>
      </c>
      <c r="D31" s="359">
        <v>0</v>
      </c>
      <c r="E31" s="359">
        <v>0</v>
      </c>
      <c r="F31" s="359">
        <v>274</v>
      </c>
      <c r="G31" s="359">
        <v>264</v>
      </c>
      <c r="H31" s="359">
        <v>0</v>
      </c>
      <c r="I31" s="359">
        <v>0</v>
      </c>
      <c r="J31" s="359">
        <v>264</v>
      </c>
      <c r="K31" s="359">
        <v>0</v>
      </c>
      <c r="L31" s="359">
        <v>0</v>
      </c>
      <c r="M31" s="359">
        <v>0</v>
      </c>
      <c r="N31" s="359">
        <v>0</v>
      </c>
      <c r="O31" s="359">
        <v>0</v>
      </c>
      <c r="P31" s="359">
        <v>0</v>
      </c>
      <c r="Q31" s="359">
        <v>0</v>
      </c>
      <c r="R31" s="359">
        <v>0</v>
      </c>
    </row>
    <row r="32" spans="1:18" ht="18" customHeight="1" x14ac:dyDescent="0.25">
      <c r="A32" s="663">
        <v>22</v>
      </c>
      <c r="B32" s="45" t="s">
        <v>949</v>
      </c>
      <c r="C32" s="359">
        <v>503</v>
      </c>
      <c r="D32" s="359">
        <v>0</v>
      </c>
      <c r="E32" s="359">
        <v>0</v>
      </c>
      <c r="F32" s="359">
        <v>503</v>
      </c>
      <c r="G32" s="359">
        <v>346</v>
      </c>
      <c r="H32" s="359">
        <v>0</v>
      </c>
      <c r="I32" s="359">
        <v>0</v>
      </c>
      <c r="J32" s="359">
        <v>346</v>
      </c>
      <c r="K32" s="696">
        <v>0</v>
      </c>
      <c r="L32" s="696">
        <v>0</v>
      </c>
      <c r="M32" s="696">
        <v>0</v>
      </c>
      <c r="N32" s="696">
        <v>0</v>
      </c>
      <c r="O32" s="359">
        <v>0</v>
      </c>
      <c r="P32" s="359">
        <v>0</v>
      </c>
      <c r="Q32" s="359">
        <v>0</v>
      </c>
      <c r="R32" s="359">
        <v>0</v>
      </c>
    </row>
    <row r="33" spans="1:19" ht="18" customHeight="1" x14ac:dyDescent="0.25">
      <c r="A33" s="243"/>
      <c r="B33" s="547" t="s">
        <v>950</v>
      </c>
      <c r="C33" s="361">
        <f>SUM(C11:C32)</f>
        <v>19217</v>
      </c>
      <c r="D33" s="361">
        <f t="shared" ref="D33:R33" si="0">SUM(D11:D32)</f>
        <v>2</v>
      </c>
      <c r="E33" s="361">
        <f t="shared" si="0"/>
        <v>0</v>
      </c>
      <c r="F33" s="361">
        <f t="shared" si="0"/>
        <v>19219</v>
      </c>
      <c r="G33" s="361">
        <f t="shared" si="0"/>
        <v>11815</v>
      </c>
      <c r="H33" s="361">
        <f t="shared" si="0"/>
        <v>0</v>
      </c>
      <c r="I33" s="361">
        <f t="shared" si="0"/>
        <v>0</v>
      </c>
      <c r="J33" s="361">
        <f t="shared" si="0"/>
        <v>11815</v>
      </c>
      <c r="K33" s="395">
        <f>SUM(K11:K32)</f>
        <v>6686</v>
      </c>
      <c r="L33" s="395">
        <f t="shared" si="0"/>
        <v>0</v>
      </c>
      <c r="M33" s="395">
        <f t="shared" si="0"/>
        <v>0</v>
      </c>
      <c r="N33" s="395">
        <f t="shared" si="0"/>
        <v>6686</v>
      </c>
      <c r="O33" s="361">
        <f t="shared" si="0"/>
        <v>0</v>
      </c>
      <c r="P33" s="361">
        <f t="shared" si="0"/>
        <v>0</v>
      </c>
      <c r="Q33" s="361">
        <f t="shared" si="0"/>
        <v>0</v>
      </c>
      <c r="R33" s="361">
        <f t="shared" si="0"/>
        <v>0</v>
      </c>
    </row>
    <row r="34" spans="1:19" ht="18" customHeight="1" x14ac:dyDescent="0.25">
      <c r="A34" s="486"/>
      <c r="B34" s="487"/>
      <c r="C34" s="488"/>
      <c r="D34" s="488"/>
      <c r="E34" s="488"/>
      <c r="F34" s="488"/>
      <c r="G34" s="488"/>
      <c r="H34" s="488"/>
      <c r="I34" s="488"/>
      <c r="J34" s="488"/>
      <c r="K34" s="489"/>
      <c r="L34" s="489"/>
      <c r="M34" s="489"/>
      <c r="N34" s="489"/>
      <c r="O34" s="488"/>
      <c r="P34" s="488"/>
      <c r="Q34" s="488"/>
      <c r="R34" s="488"/>
    </row>
    <row r="35" spans="1:19" ht="18" customHeight="1" x14ac:dyDescent="0.25">
      <c r="A35" s="486"/>
      <c r="B35" s="486"/>
      <c r="C35" s="486"/>
      <c r="D35" s="486"/>
      <c r="E35" s="486"/>
      <c r="F35" s="486"/>
      <c r="G35" s="486"/>
      <c r="H35" s="486"/>
      <c r="I35" s="486"/>
      <c r="J35" s="486"/>
      <c r="K35" s="486"/>
      <c r="L35" s="486"/>
      <c r="M35" s="486"/>
      <c r="N35" s="486"/>
      <c r="O35" s="486"/>
      <c r="P35" s="486"/>
      <c r="Q35" s="486"/>
      <c r="R35" s="486"/>
    </row>
    <row r="36" spans="1:19" ht="18" customHeight="1" x14ac:dyDescent="0.25">
      <c r="A36" s="486"/>
      <c r="B36" s="486"/>
      <c r="C36" s="486"/>
      <c r="D36" s="486"/>
      <c r="E36" s="486"/>
      <c r="F36" s="486"/>
      <c r="G36" s="486"/>
      <c r="H36" s="486"/>
      <c r="I36" s="486"/>
      <c r="J36" s="486"/>
      <c r="K36" s="486"/>
      <c r="L36" s="486"/>
      <c r="M36" s="486"/>
      <c r="N36" s="486"/>
      <c r="O36" s="486"/>
      <c r="P36" s="486"/>
      <c r="Q36" s="486"/>
      <c r="R36" s="486"/>
    </row>
    <row r="37" spans="1:19" ht="15.75" x14ac:dyDescent="0.25">
      <c r="A37" s="486"/>
      <c r="B37" s="486"/>
      <c r="C37" s="486"/>
      <c r="D37" s="486"/>
      <c r="E37" s="486"/>
      <c r="F37" s="486"/>
      <c r="G37" s="486"/>
      <c r="H37" s="486"/>
      <c r="I37" s="486"/>
      <c r="J37" s="486"/>
      <c r="K37" s="486"/>
      <c r="L37" s="486"/>
      <c r="M37" s="486"/>
      <c r="N37" s="486"/>
      <c r="O37" s="486"/>
      <c r="P37" s="486"/>
      <c r="Q37" s="486"/>
      <c r="R37" s="486"/>
    </row>
    <row r="39" spans="1:19" s="15" customFormat="1" ht="12.75" x14ac:dyDescent="0.2">
      <c r="A39" s="14" t="s">
        <v>11</v>
      </c>
      <c r="G39" s="14"/>
      <c r="H39" s="14"/>
      <c r="K39" s="14"/>
      <c r="L39" s="14"/>
      <c r="M39" s="14"/>
      <c r="N39" s="14"/>
      <c r="O39" s="14"/>
      <c r="P39" s="1150" t="s">
        <v>12</v>
      </c>
      <c r="Q39" s="1150"/>
      <c r="R39" s="1150"/>
      <c r="S39" s="1150"/>
    </row>
    <row r="40" spans="1:19" s="15" customFormat="1" ht="12.75" customHeight="1" x14ac:dyDescent="0.2">
      <c r="J40" s="14"/>
      <c r="K40" s="861" t="s">
        <v>13</v>
      </c>
      <c r="L40" s="861"/>
      <c r="M40" s="861"/>
      <c r="N40" s="861"/>
      <c r="O40" s="861"/>
      <c r="P40" s="861"/>
      <c r="Q40" s="861"/>
      <c r="R40" s="861"/>
      <c r="S40" s="861"/>
    </row>
    <row r="41" spans="1:19" s="15" customFormat="1" ht="12.75" customHeight="1" x14ac:dyDescent="0.2">
      <c r="J41" s="861" t="s">
        <v>89</v>
      </c>
      <c r="K41" s="861"/>
      <c r="L41" s="861"/>
      <c r="M41" s="861"/>
      <c r="N41" s="861"/>
      <c r="O41" s="861"/>
      <c r="P41" s="861"/>
      <c r="Q41" s="861"/>
      <c r="R41" s="861"/>
      <c r="S41" s="861"/>
    </row>
    <row r="42" spans="1:19" s="15" customFormat="1" ht="12.75" x14ac:dyDescent="0.2">
      <c r="A42" s="14"/>
      <c r="B42" s="14"/>
      <c r="K42" s="14"/>
      <c r="L42" s="14"/>
      <c r="M42" s="14"/>
      <c r="N42" s="31" t="s">
        <v>86</v>
      </c>
      <c r="O42" s="31"/>
      <c r="P42" s="31"/>
      <c r="Q42" s="31"/>
      <c r="R42" s="31"/>
      <c r="S42" s="31"/>
    </row>
  </sheetData>
  <mergeCells count="13">
    <mergeCell ref="J41:S41"/>
    <mergeCell ref="C8:F8"/>
    <mergeCell ref="K8:N8"/>
    <mergeCell ref="G8:J8"/>
    <mergeCell ref="P39:S39"/>
    <mergeCell ref="K40:S40"/>
    <mergeCell ref="B4:T4"/>
    <mergeCell ref="A6:B6"/>
    <mergeCell ref="A8:A9"/>
    <mergeCell ref="B8:B9"/>
    <mergeCell ref="G1:M1"/>
    <mergeCell ref="E2:O2"/>
    <mergeCell ref="O8:R8"/>
  </mergeCells>
  <phoneticPr fontId="0" type="noConversion"/>
  <printOptions horizontalCentered="1"/>
  <pageMargins left="0.70866141732283472" right="0.70866141732283472" top="0.23622047244094491" bottom="0" header="0.31496062992125984" footer="0.31496062992125984"/>
  <pageSetup paperSize="9" scale="74"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8"/>
  <sheetViews>
    <sheetView view="pageBreakPreview" topLeftCell="A13" zoomScale="80" zoomScaleNormal="70" zoomScaleSheetLayoutView="80" workbookViewId="0">
      <selection activeCell="H31" sqref="H31"/>
    </sheetView>
  </sheetViews>
  <sheetFormatPr defaultColWidth="9.140625" defaultRowHeight="15" x14ac:dyDescent="0.25"/>
  <cols>
    <col min="1" max="1" width="7.28515625" style="67" customWidth="1"/>
    <col min="2" max="2" width="14.140625" style="67" customWidth="1"/>
    <col min="3" max="3" width="15.42578125" style="67" customWidth="1"/>
    <col min="4" max="4" width="14.85546875" style="67" customWidth="1"/>
    <col min="5" max="5" width="11.85546875" style="67" customWidth="1"/>
    <col min="6" max="6" width="9.85546875" style="67" customWidth="1"/>
    <col min="7" max="7" width="12.7109375" style="67" customWidth="1"/>
    <col min="8" max="9" width="11" style="67" customWidth="1"/>
    <col min="10" max="10" width="14.140625" style="67" customWidth="1"/>
    <col min="11" max="11" width="12.28515625" style="67" customWidth="1"/>
    <col min="12" max="12" width="13.140625" style="67" customWidth="1"/>
    <col min="13" max="13" width="9.7109375" style="67" customWidth="1"/>
    <col min="14" max="14" width="9.5703125" style="67" customWidth="1"/>
    <col min="15" max="15" width="12.7109375" style="67" customWidth="1"/>
    <col min="16" max="16" width="13.28515625" style="67" customWidth="1"/>
    <col min="17" max="17" width="11.28515625" style="67" customWidth="1"/>
    <col min="18" max="18" width="9.28515625" style="67" customWidth="1"/>
    <col min="19" max="19" width="9.140625" style="67"/>
    <col min="20" max="20" width="12.28515625" style="67" customWidth="1"/>
    <col min="21" max="16384" width="9.140625" style="67"/>
  </cols>
  <sheetData>
    <row r="1" spans="1:20" s="15" customFormat="1" ht="15.75" x14ac:dyDescent="0.25">
      <c r="C1" s="40"/>
      <c r="D1" s="40"/>
      <c r="E1" s="40"/>
      <c r="F1" s="40"/>
      <c r="G1" s="40"/>
      <c r="H1" s="40"/>
      <c r="I1" s="97" t="s">
        <v>0</v>
      </c>
      <c r="J1" s="40"/>
      <c r="Q1" s="944" t="s">
        <v>545</v>
      </c>
      <c r="R1" s="944"/>
    </row>
    <row r="2" spans="1:20" s="15" customFormat="1" ht="20.25" x14ac:dyDescent="0.3">
      <c r="G2" s="863" t="s">
        <v>709</v>
      </c>
      <c r="H2" s="863"/>
      <c r="I2" s="863"/>
      <c r="J2" s="863"/>
      <c r="K2" s="863"/>
      <c r="L2" s="863"/>
      <c r="M2" s="863"/>
      <c r="N2" s="39"/>
      <c r="O2" s="39"/>
      <c r="P2" s="39"/>
      <c r="Q2" s="39"/>
    </row>
    <row r="3" spans="1:20" s="15" customFormat="1" ht="20.25" x14ac:dyDescent="0.3">
      <c r="G3" s="114"/>
      <c r="H3" s="114"/>
      <c r="I3" s="114"/>
      <c r="J3" s="114"/>
      <c r="K3" s="114"/>
      <c r="L3" s="114"/>
      <c r="M3" s="114"/>
      <c r="N3" s="39"/>
      <c r="O3" s="39"/>
      <c r="P3" s="39"/>
      <c r="Q3" s="39"/>
    </row>
    <row r="4" spans="1:20" ht="18" x14ac:dyDescent="0.25">
      <c r="B4" s="1152" t="s">
        <v>722</v>
      </c>
      <c r="C4" s="1152"/>
      <c r="D4" s="1152"/>
      <c r="E4" s="1152"/>
      <c r="F4" s="1152"/>
      <c r="G4" s="1152"/>
      <c r="H4" s="1152"/>
      <c r="I4" s="1152"/>
      <c r="J4" s="1152"/>
      <c r="K4" s="1152"/>
      <c r="L4" s="1152"/>
      <c r="M4" s="1152"/>
      <c r="N4" s="1152"/>
      <c r="O4" s="1152"/>
      <c r="P4" s="1152"/>
      <c r="Q4" s="1152"/>
      <c r="R4" s="1152"/>
      <c r="S4" s="1152"/>
      <c r="T4" s="1152"/>
    </row>
    <row r="5" spans="1:20" ht="15.75" x14ac:dyDescent="0.25">
      <c r="C5" s="68"/>
      <c r="D5" s="69"/>
      <c r="E5" s="68"/>
      <c r="F5" s="68"/>
      <c r="G5" s="68"/>
      <c r="H5" s="68"/>
      <c r="I5" s="68"/>
      <c r="J5" s="68"/>
      <c r="K5" s="68"/>
      <c r="L5" s="68"/>
      <c r="M5" s="68"/>
      <c r="N5" s="68"/>
      <c r="O5" s="68"/>
      <c r="P5" s="68"/>
      <c r="Q5" s="68"/>
      <c r="R5" s="68"/>
      <c r="S5" s="68"/>
      <c r="T5" s="68"/>
    </row>
    <row r="6" spans="1:20" x14ac:dyDescent="0.25">
      <c r="A6" s="78" t="s">
        <v>166</v>
      </c>
    </row>
    <row r="7" spans="1:20" x14ac:dyDescent="0.25">
      <c r="B7" s="70"/>
      <c r="Q7" s="104" t="s">
        <v>141</v>
      </c>
    </row>
    <row r="8" spans="1:20" s="71" customFormat="1" ht="32.450000000000003" customHeight="1" x14ac:dyDescent="0.25">
      <c r="A8" s="873" t="s">
        <v>2</v>
      </c>
      <c r="B8" s="1143" t="s">
        <v>3</v>
      </c>
      <c r="C8" s="1148" t="s">
        <v>458</v>
      </c>
      <c r="D8" s="1148"/>
      <c r="E8" s="1148"/>
      <c r="F8" s="1148"/>
      <c r="G8" s="1148" t="s">
        <v>459</v>
      </c>
      <c r="H8" s="1148"/>
      <c r="I8" s="1148"/>
      <c r="J8" s="1148"/>
      <c r="K8" s="1148" t="s">
        <v>460</v>
      </c>
      <c r="L8" s="1148"/>
      <c r="M8" s="1148"/>
      <c r="N8" s="1148"/>
      <c r="O8" s="1148" t="s">
        <v>461</v>
      </c>
      <c r="P8" s="1148"/>
      <c r="Q8" s="1148"/>
      <c r="R8" s="1143"/>
      <c r="S8" s="1151" t="s">
        <v>164</v>
      </c>
    </row>
    <row r="9" spans="1:20" s="72" customFormat="1" ht="75" customHeight="1" x14ac:dyDescent="0.25">
      <c r="A9" s="873"/>
      <c r="B9" s="1144"/>
      <c r="C9" s="77" t="s">
        <v>161</v>
      </c>
      <c r="D9" s="118" t="s">
        <v>163</v>
      </c>
      <c r="E9" s="77" t="s">
        <v>140</v>
      </c>
      <c r="F9" s="118" t="s">
        <v>162</v>
      </c>
      <c r="G9" s="77" t="s">
        <v>245</v>
      </c>
      <c r="H9" s="118" t="s">
        <v>163</v>
      </c>
      <c r="I9" s="77" t="s">
        <v>140</v>
      </c>
      <c r="J9" s="118" t="s">
        <v>162</v>
      </c>
      <c r="K9" s="77" t="s">
        <v>245</v>
      </c>
      <c r="L9" s="118" t="s">
        <v>163</v>
      </c>
      <c r="M9" s="77" t="s">
        <v>140</v>
      </c>
      <c r="N9" s="118" t="s">
        <v>162</v>
      </c>
      <c r="O9" s="77" t="s">
        <v>245</v>
      </c>
      <c r="P9" s="118" t="s">
        <v>163</v>
      </c>
      <c r="Q9" s="77" t="s">
        <v>140</v>
      </c>
      <c r="R9" s="119" t="s">
        <v>162</v>
      </c>
      <c r="S9" s="1151"/>
    </row>
    <row r="10" spans="1:20" s="72" customFormat="1" ht="16.149999999999999" customHeight="1" x14ac:dyDescent="0.25">
      <c r="A10" s="5">
        <v>1</v>
      </c>
      <c r="B10" s="76">
        <v>2</v>
      </c>
      <c r="C10" s="66">
        <v>3</v>
      </c>
      <c r="D10" s="66">
        <v>4</v>
      </c>
      <c r="E10" s="66">
        <v>5</v>
      </c>
      <c r="F10" s="66">
        <v>6</v>
      </c>
      <c r="G10" s="66">
        <v>7</v>
      </c>
      <c r="H10" s="66">
        <v>8</v>
      </c>
      <c r="I10" s="66">
        <v>9</v>
      </c>
      <c r="J10" s="66">
        <v>10</v>
      </c>
      <c r="K10" s="66">
        <v>11</v>
      </c>
      <c r="L10" s="66">
        <v>12</v>
      </c>
      <c r="M10" s="66">
        <v>13</v>
      </c>
      <c r="N10" s="66">
        <v>14</v>
      </c>
      <c r="O10" s="66">
        <v>15</v>
      </c>
      <c r="P10" s="66">
        <v>16</v>
      </c>
      <c r="Q10" s="66">
        <v>17</v>
      </c>
      <c r="R10" s="111">
        <v>18</v>
      </c>
      <c r="S10" s="117">
        <v>19</v>
      </c>
    </row>
    <row r="11" spans="1:20" s="72" customFormat="1" ht="19.5" customHeight="1" x14ac:dyDescent="0.25">
      <c r="A11" s="543">
        <v>1</v>
      </c>
      <c r="B11" s="538" t="s">
        <v>893</v>
      </c>
      <c r="C11" s="647">
        <v>0</v>
      </c>
      <c r="D11" s="647">
        <v>0</v>
      </c>
      <c r="E11" s="647">
        <v>0</v>
      </c>
      <c r="F11" s="647">
        <v>0</v>
      </c>
      <c r="G11" s="647">
        <v>0</v>
      </c>
      <c r="H11" s="647">
        <v>0</v>
      </c>
      <c r="I11" s="647">
        <v>0</v>
      </c>
      <c r="J11" s="647">
        <v>0</v>
      </c>
      <c r="K11" s="647">
        <v>0</v>
      </c>
      <c r="L11" s="647">
        <v>0</v>
      </c>
      <c r="M11" s="647">
        <v>0</v>
      </c>
      <c r="N11" s="647">
        <v>0</v>
      </c>
      <c r="O11" s="647">
        <v>0</v>
      </c>
      <c r="P11" s="647">
        <v>0</v>
      </c>
      <c r="Q11" s="647">
        <v>0</v>
      </c>
      <c r="R11" s="647">
        <v>0</v>
      </c>
      <c r="S11" s="647">
        <v>0</v>
      </c>
      <c r="T11" s="72">
        <v>35</v>
      </c>
    </row>
    <row r="12" spans="1:20" s="72" customFormat="1" ht="19.5" customHeight="1" x14ac:dyDescent="0.25">
      <c r="A12" s="543">
        <v>2</v>
      </c>
      <c r="B12" s="538" t="s">
        <v>894</v>
      </c>
      <c r="C12" s="647">
        <v>0</v>
      </c>
      <c r="D12" s="647">
        <v>0</v>
      </c>
      <c r="E12" s="647">
        <v>0</v>
      </c>
      <c r="F12" s="647">
        <v>0</v>
      </c>
      <c r="G12" s="647">
        <v>0</v>
      </c>
      <c r="H12" s="647">
        <v>0</v>
      </c>
      <c r="I12" s="647">
        <v>0</v>
      </c>
      <c r="J12" s="647">
        <v>0</v>
      </c>
      <c r="K12" s="647">
        <v>0</v>
      </c>
      <c r="L12" s="647">
        <v>0</v>
      </c>
      <c r="M12" s="647">
        <v>0</v>
      </c>
      <c r="N12" s="647">
        <v>0</v>
      </c>
      <c r="O12" s="647">
        <v>0</v>
      </c>
      <c r="P12" s="647">
        <v>0</v>
      </c>
      <c r="Q12" s="647">
        <v>0</v>
      </c>
      <c r="R12" s="647">
        <v>0</v>
      </c>
      <c r="S12" s="647">
        <v>0</v>
      </c>
      <c r="T12" s="72">
        <v>3</v>
      </c>
    </row>
    <row r="13" spans="1:20" s="381" customFormat="1" ht="19.5" customHeight="1" x14ac:dyDescent="0.25">
      <c r="A13" s="543">
        <v>3</v>
      </c>
      <c r="B13" s="539" t="s">
        <v>895</v>
      </c>
      <c r="C13" s="647">
        <v>0</v>
      </c>
      <c r="D13" s="647">
        <v>0</v>
      </c>
      <c r="E13" s="647">
        <v>0</v>
      </c>
      <c r="F13" s="647">
        <v>0</v>
      </c>
      <c r="G13" s="647">
        <v>0</v>
      </c>
      <c r="H13" s="647">
        <v>0</v>
      </c>
      <c r="I13" s="647">
        <v>0</v>
      </c>
      <c r="J13" s="647">
        <v>0</v>
      </c>
      <c r="K13" s="647">
        <v>0</v>
      </c>
      <c r="L13" s="647">
        <v>0</v>
      </c>
      <c r="M13" s="647">
        <v>0</v>
      </c>
      <c r="N13" s="647">
        <v>0</v>
      </c>
      <c r="O13" s="647">
        <v>0</v>
      </c>
      <c r="P13" s="647">
        <v>0</v>
      </c>
      <c r="Q13" s="647">
        <v>0</v>
      </c>
      <c r="R13" s="647">
        <v>0</v>
      </c>
      <c r="S13" s="647">
        <v>0</v>
      </c>
      <c r="T13" s="381">
        <v>144</v>
      </c>
    </row>
    <row r="14" spans="1:20" s="72" customFormat="1" ht="19.5" customHeight="1" x14ac:dyDescent="0.25">
      <c r="A14" s="543">
        <v>4</v>
      </c>
      <c r="B14" s="539" t="s">
        <v>896</v>
      </c>
      <c r="C14" s="647">
        <v>0</v>
      </c>
      <c r="D14" s="647">
        <v>0</v>
      </c>
      <c r="E14" s="647">
        <v>0</v>
      </c>
      <c r="F14" s="647">
        <v>0</v>
      </c>
      <c r="G14" s="647">
        <v>0</v>
      </c>
      <c r="H14" s="647">
        <v>0</v>
      </c>
      <c r="I14" s="647">
        <v>0</v>
      </c>
      <c r="J14" s="647">
        <v>0</v>
      </c>
      <c r="K14" s="647">
        <v>0</v>
      </c>
      <c r="L14" s="647">
        <v>0</v>
      </c>
      <c r="M14" s="647">
        <v>0</v>
      </c>
      <c r="N14" s="647">
        <v>0</v>
      </c>
      <c r="O14" s="647">
        <v>0</v>
      </c>
      <c r="P14" s="647">
        <v>0</v>
      </c>
      <c r="Q14" s="647">
        <v>0</v>
      </c>
      <c r="R14" s="647">
        <v>0</v>
      </c>
      <c r="S14" s="647">
        <v>0</v>
      </c>
      <c r="T14" s="72">
        <v>164</v>
      </c>
    </row>
    <row r="15" spans="1:20" s="72" customFormat="1" ht="19.5" customHeight="1" x14ac:dyDescent="0.25">
      <c r="A15" s="543">
        <v>5</v>
      </c>
      <c r="B15" s="539" t="s">
        <v>897</v>
      </c>
      <c r="C15" s="647">
        <v>0</v>
      </c>
      <c r="D15" s="647">
        <v>0</v>
      </c>
      <c r="E15" s="647">
        <v>0</v>
      </c>
      <c r="F15" s="647">
        <v>0</v>
      </c>
      <c r="G15" s="647">
        <v>0</v>
      </c>
      <c r="H15" s="647">
        <v>0</v>
      </c>
      <c r="I15" s="647">
        <v>0</v>
      </c>
      <c r="J15" s="647">
        <v>0</v>
      </c>
      <c r="K15" s="647">
        <v>0</v>
      </c>
      <c r="L15" s="647">
        <v>0</v>
      </c>
      <c r="M15" s="647">
        <v>0</v>
      </c>
      <c r="N15" s="647">
        <v>0</v>
      </c>
      <c r="O15" s="647">
        <v>0</v>
      </c>
      <c r="P15" s="647">
        <v>0</v>
      </c>
      <c r="Q15" s="647">
        <v>0</v>
      </c>
      <c r="R15" s="647">
        <v>0</v>
      </c>
      <c r="S15" s="647">
        <v>0</v>
      </c>
      <c r="T15" s="72">
        <v>16</v>
      </c>
    </row>
    <row r="16" spans="1:20" s="72" customFormat="1" ht="19.5" customHeight="1" x14ac:dyDescent="0.25">
      <c r="A16" s="543">
        <v>6</v>
      </c>
      <c r="B16" s="539" t="s">
        <v>898</v>
      </c>
      <c r="C16" s="647">
        <v>0</v>
      </c>
      <c r="D16" s="647">
        <v>0</v>
      </c>
      <c r="E16" s="647">
        <v>0</v>
      </c>
      <c r="F16" s="647">
        <v>0</v>
      </c>
      <c r="G16" s="647">
        <v>0</v>
      </c>
      <c r="H16" s="647">
        <v>0</v>
      </c>
      <c r="I16" s="647">
        <v>0</v>
      </c>
      <c r="J16" s="647">
        <v>0</v>
      </c>
      <c r="K16" s="647">
        <v>0</v>
      </c>
      <c r="L16" s="647">
        <v>0</v>
      </c>
      <c r="M16" s="647">
        <v>0</v>
      </c>
      <c r="N16" s="647">
        <v>0</v>
      </c>
      <c r="O16" s="647">
        <v>0</v>
      </c>
      <c r="P16" s="647">
        <v>0</v>
      </c>
      <c r="Q16" s="647">
        <v>0</v>
      </c>
      <c r="R16" s="647">
        <v>0</v>
      </c>
      <c r="S16" s="647">
        <v>0</v>
      </c>
      <c r="T16" s="72">
        <v>84</v>
      </c>
    </row>
    <row r="17" spans="1:20" s="72" customFormat="1" ht="19.5" customHeight="1" x14ac:dyDescent="0.25">
      <c r="A17" s="663">
        <v>7</v>
      </c>
      <c r="B17" s="539" t="s">
        <v>899</v>
      </c>
      <c r="C17" s="647">
        <v>0</v>
      </c>
      <c r="D17" s="647">
        <v>0</v>
      </c>
      <c r="E17" s="647">
        <v>0</v>
      </c>
      <c r="F17" s="647">
        <v>0</v>
      </c>
      <c r="G17" s="647">
        <v>0</v>
      </c>
      <c r="H17" s="647">
        <v>0</v>
      </c>
      <c r="I17" s="647">
        <v>0</v>
      </c>
      <c r="J17" s="647">
        <v>0</v>
      </c>
      <c r="K17" s="647">
        <v>0</v>
      </c>
      <c r="L17" s="647">
        <v>0</v>
      </c>
      <c r="M17" s="647">
        <v>0</v>
      </c>
      <c r="N17" s="647">
        <v>0</v>
      </c>
      <c r="O17" s="647">
        <v>0</v>
      </c>
      <c r="P17" s="647">
        <v>0</v>
      </c>
      <c r="Q17" s="647">
        <v>0</v>
      </c>
      <c r="R17" s="647">
        <v>0</v>
      </c>
      <c r="S17" s="647">
        <v>0</v>
      </c>
      <c r="T17" s="72">
        <v>75</v>
      </c>
    </row>
    <row r="18" spans="1:20" ht="19.5" customHeight="1" x14ac:dyDescent="0.25">
      <c r="A18" s="663">
        <v>8</v>
      </c>
      <c r="B18" s="540" t="s">
        <v>900</v>
      </c>
      <c r="C18" s="648">
        <v>0</v>
      </c>
      <c r="D18" s="648">
        <v>0</v>
      </c>
      <c r="E18" s="648">
        <v>0</v>
      </c>
      <c r="F18" s="648">
        <v>0</v>
      </c>
      <c r="G18" s="648">
        <v>0</v>
      </c>
      <c r="H18" s="648">
        <v>0</v>
      </c>
      <c r="I18" s="648">
        <v>0</v>
      </c>
      <c r="J18" s="648">
        <v>0</v>
      </c>
      <c r="K18" s="648">
        <v>0</v>
      </c>
      <c r="L18" s="648">
        <v>0</v>
      </c>
      <c r="M18" s="648">
        <v>0</v>
      </c>
      <c r="N18" s="648">
        <v>0</v>
      </c>
      <c r="O18" s="648">
        <v>0</v>
      </c>
      <c r="P18" s="648">
        <v>0</v>
      </c>
      <c r="Q18" s="648">
        <v>0</v>
      </c>
      <c r="R18" s="648">
        <v>0</v>
      </c>
      <c r="S18" s="648">
        <v>0</v>
      </c>
      <c r="T18" s="407">
        <v>335</v>
      </c>
    </row>
    <row r="19" spans="1:20" ht="19.5" customHeight="1" x14ac:dyDescent="0.25">
      <c r="A19" s="663">
        <v>9</v>
      </c>
      <c r="B19" s="539" t="s">
        <v>901</v>
      </c>
      <c r="C19" s="647">
        <v>0</v>
      </c>
      <c r="D19" s="647">
        <v>0</v>
      </c>
      <c r="E19" s="647">
        <v>0</v>
      </c>
      <c r="F19" s="647">
        <v>0</v>
      </c>
      <c r="G19" s="647">
        <v>0</v>
      </c>
      <c r="H19" s="647">
        <v>0</v>
      </c>
      <c r="I19" s="647">
        <v>0</v>
      </c>
      <c r="J19" s="647">
        <v>0</v>
      </c>
      <c r="K19" s="647">
        <v>0</v>
      </c>
      <c r="L19" s="647">
        <v>0</v>
      </c>
      <c r="M19" s="647">
        <v>0</v>
      </c>
      <c r="N19" s="647">
        <v>0</v>
      </c>
      <c r="O19" s="647">
        <v>0</v>
      </c>
      <c r="P19" s="647">
        <v>0</v>
      </c>
      <c r="Q19" s="647">
        <v>0</v>
      </c>
      <c r="R19" s="647">
        <v>0</v>
      </c>
      <c r="S19" s="647">
        <v>0</v>
      </c>
      <c r="T19" s="105">
        <v>83</v>
      </c>
    </row>
    <row r="20" spans="1:20" s="376" customFormat="1" ht="19.5" customHeight="1" x14ac:dyDescent="0.25">
      <c r="A20" s="663">
        <v>10</v>
      </c>
      <c r="B20" s="539" t="s">
        <v>902</v>
      </c>
      <c r="C20" s="647">
        <v>0</v>
      </c>
      <c r="D20" s="647">
        <v>0</v>
      </c>
      <c r="E20" s="647">
        <v>0</v>
      </c>
      <c r="F20" s="647">
        <v>0</v>
      </c>
      <c r="G20" s="647">
        <v>0</v>
      </c>
      <c r="H20" s="647">
        <v>0</v>
      </c>
      <c r="I20" s="647">
        <v>0</v>
      </c>
      <c r="J20" s="647">
        <v>0</v>
      </c>
      <c r="K20" s="647">
        <v>0</v>
      </c>
      <c r="L20" s="647">
        <v>0</v>
      </c>
      <c r="M20" s="647">
        <v>0</v>
      </c>
      <c r="N20" s="647">
        <v>0</v>
      </c>
      <c r="O20" s="647">
        <v>0</v>
      </c>
      <c r="P20" s="647">
        <v>0</v>
      </c>
      <c r="Q20" s="647">
        <v>0</v>
      </c>
      <c r="R20" s="647">
        <v>0</v>
      </c>
      <c r="S20" s="647">
        <v>0</v>
      </c>
      <c r="T20" s="541">
        <v>295</v>
      </c>
    </row>
    <row r="21" spans="1:20" ht="19.5" customHeight="1" x14ac:dyDescent="0.25">
      <c r="A21" s="663">
        <v>11</v>
      </c>
      <c r="B21" s="538" t="s">
        <v>938</v>
      </c>
      <c r="C21" s="647">
        <v>0</v>
      </c>
      <c r="D21" s="647">
        <v>0</v>
      </c>
      <c r="E21" s="647">
        <v>0</v>
      </c>
      <c r="F21" s="647">
        <v>0</v>
      </c>
      <c r="G21" s="647">
        <v>0</v>
      </c>
      <c r="H21" s="647">
        <v>0</v>
      </c>
      <c r="I21" s="647">
        <v>0</v>
      </c>
      <c r="J21" s="647">
        <v>0</v>
      </c>
      <c r="K21" s="647">
        <v>0</v>
      </c>
      <c r="L21" s="647">
        <v>0</v>
      </c>
      <c r="M21" s="647">
        <v>0</v>
      </c>
      <c r="N21" s="647">
        <v>0</v>
      </c>
      <c r="O21" s="647">
        <v>0</v>
      </c>
      <c r="P21" s="647">
        <v>0</v>
      </c>
      <c r="Q21" s="647">
        <v>0</v>
      </c>
      <c r="R21" s="647">
        <v>0</v>
      </c>
      <c r="S21" s="647">
        <v>0</v>
      </c>
      <c r="T21" s="105"/>
    </row>
    <row r="22" spans="1:20" ht="19.5" customHeight="1" x14ac:dyDescent="0.25">
      <c r="A22" s="663">
        <v>12</v>
      </c>
      <c r="B22" s="538" t="s">
        <v>939</v>
      </c>
      <c r="C22" s="647">
        <v>0</v>
      </c>
      <c r="D22" s="647">
        <v>0</v>
      </c>
      <c r="E22" s="647">
        <v>0</v>
      </c>
      <c r="F22" s="647">
        <v>0</v>
      </c>
      <c r="G22" s="647">
        <v>0</v>
      </c>
      <c r="H22" s="647">
        <v>0</v>
      </c>
      <c r="I22" s="647">
        <v>0</v>
      </c>
      <c r="J22" s="647">
        <v>0</v>
      </c>
      <c r="K22" s="647">
        <v>0</v>
      </c>
      <c r="L22" s="647">
        <v>0</v>
      </c>
      <c r="M22" s="647">
        <v>0</v>
      </c>
      <c r="N22" s="647">
        <v>0</v>
      </c>
      <c r="O22" s="647">
        <v>0</v>
      </c>
      <c r="P22" s="647">
        <v>0</v>
      </c>
      <c r="Q22" s="647">
        <v>0</v>
      </c>
      <c r="R22" s="647">
        <v>0</v>
      </c>
      <c r="S22" s="647">
        <v>0</v>
      </c>
      <c r="T22" s="105"/>
    </row>
    <row r="23" spans="1:20" ht="19.5" customHeight="1" x14ac:dyDescent="0.25">
      <c r="A23" s="663">
        <v>13</v>
      </c>
      <c r="B23" s="538" t="s">
        <v>940</v>
      </c>
      <c r="C23" s="647">
        <v>0</v>
      </c>
      <c r="D23" s="647">
        <v>0</v>
      </c>
      <c r="E23" s="647">
        <v>0</v>
      </c>
      <c r="F23" s="647">
        <v>0</v>
      </c>
      <c r="G23" s="647">
        <v>0</v>
      </c>
      <c r="H23" s="647">
        <v>0</v>
      </c>
      <c r="I23" s="647">
        <v>0</v>
      </c>
      <c r="J23" s="647">
        <v>0</v>
      </c>
      <c r="K23" s="647">
        <v>0</v>
      </c>
      <c r="L23" s="647">
        <v>0</v>
      </c>
      <c r="M23" s="647">
        <v>0</v>
      </c>
      <c r="N23" s="647">
        <v>0</v>
      </c>
      <c r="O23" s="647">
        <v>0</v>
      </c>
      <c r="P23" s="647">
        <v>0</v>
      </c>
      <c r="Q23" s="647">
        <v>0</v>
      </c>
      <c r="R23" s="647">
        <v>0</v>
      </c>
      <c r="S23" s="647">
        <v>0</v>
      </c>
      <c r="T23" s="105"/>
    </row>
    <row r="24" spans="1:20" ht="19.5" customHeight="1" x14ac:dyDescent="0.25">
      <c r="A24" s="663">
        <v>14</v>
      </c>
      <c r="B24" s="538" t="s">
        <v>941</v>
      </c>
      <c r="C24" s="647">
        <v>0</v>
      </c>
      <c r="D24" s="647">
        <v>0</v>
      </c>
      <c r="E24" s="647">
        <v>0</v>
      </c>
      <c r="F24" s="647">
        <v>0</v>
      </c>
      <c r="G24" s="647">
        <v>0</v>
      </c>
      <c r="H24" s="647">
        <v>0</v>
      </c>
      <c r="I24" s="647">
        <v>0</v>
      </c>
      <c r="J24" s="647">
        <v>0</v>
      </c>
      <c r="K24" s="647">
        <v>0</v>
      </c>
      <c r="L24" s="647">
        <v>0</v>
      </c>
      <c r="M24" s="647">
        <v>0</v>
      </c>
      <c r="N24" s="647">
        <v>0</v>
      </c>
      <c r="O24" s="647">
        <v>0</v>
      </c>
      <c r="P24" s="647">
        <v>0</v>
      </c>
      <c r="Q24" s="647">
        <v>0</v>
      </c>
      <c r="R24" s="647">
        <v>0</v>
      </c>
      <c r="S24" s="647">
        <v>0</v>
      </c>
      <c r="T24" s="105"/>
    </row>
    <row r="25" spans="1:20" ht="19.5" customHeight="1" x14ac:dyDescent="0.25">
      <c r="A25" s="663">
        <v>15</v>
      </c>
      <c r="B25" s="538" t="s">
        <v>942</v>
      </c>
      <c r="C25" s="647">
        <v>0</v>
      </c>
      <c r="D25" s="647">
        <v>0</v>
      </c>
      <c r="E25" s="647">
        <v>0</v>
      </c>
      <c r="F25" s="647">
        <v>0</v>
      </c>
      <c r="G25" s="647">
        <v>0</v>
      </c>
      <c r="H25" s="647">
        <v>0</v>
      </c>
      <c r="I25" s="647">
        <v>0</v>
      </c>
      <c r="J25" s="647">
        <v>0</v>
      </c>
      <c r="K25" s="647">
        <v>0</v>
      </c>
      <c r="L25" s="647">
        <v>0</v>
      </c>
      <c r="M25" s="647">
        <v>0</v>
      </c>
      <c r="N25" s="647">
        <v>0</v>
      </c>
      <c r="O25" s="647">
        <v>0</v>
      </c>
      <c r="P25" s="647">
        <v>0</v>
      </c>
      <c r="Q25" s="647">
        <v>0</v>
      </c>
      <c r="R25" s="647">
        <v>0</v>
      </c>
      <c r="S25" s="647">
        <v>0</v>
      </c>
      <c r="T25" s="105"/>
    </row>
    <row r="26" spans="1:20" ht="19.5" customHeight="1" x14ac:dyDescent="0.25">
      <c r="A26" s="663">
        <v>16</v>
      </c>
      <c r="B26" s="538" t="s">
        <v>943</v>
      </c>
      <c r="C26" s="647">
        <v>0</v>
      </c>
      <c r="D26" s="647">
        <v>0</v>
      </c>
      <c r="E26" s="647">
        <v>0</v>
      </c>
      <c r="F26" s="647">
        <v>0</v>
      </c>
      <c r="G26" s="647">
        <v>0</v>
      </c>
      <c r="H26" s="647">
        <v>0</v>
      </c>
      <c r="I26" s="647">
        <v>0</v>
      </c>
      <c r="J26" s="647">
        <v>0</v>
      </c>
      <c r="K26" s="647">
        <v>0</v>
      </c>
      <c r="L26" s="647">
        <v>0</v>
      </c>
      <c r="M26" s="647">
        <v>0</v>
      </c>
      <c r="N26" s="647">
        <v>0</v>
      </c>
      <c r="O26" s="647">
        <v>0</v>
      </c>
      <c r="P26" s="647">
        <v>0</v>
      </c>
      <c r="Q26" s="647">
        <v>0</v>
      </c>
      <c r="R26" s="647">
        <v>0</v>
      </c>
      <c r="S26" s="647">
        <v>0</v>
      </c>
      <c r="T26" s="105"/>
    </row>
    <row r="27" spans="1:20" ht="19.5" customHeight="1" x14ac:dyDescent="0.25">
      <c r="A27" s="663">
        <v>17</v>
      </c>
      <c r="B27" s="538" t="s">
        <v>944</v>
      </c>
      <c r="C27" s="647">
        <v>0</v>
      </c>
      <c r="D27" s="647">
        <v>0</v>
      </c>
      <c r="E27" s="647">
        <v>0</v>
      </c>
      <c r="F27" s="647">
        <v>0</v>
      </c>
      <c r="G27" s="647">
        <v>0</v>
      </c>
      <c r="H27" s="647">
        <v>0</v>
      </c>
      <c r="I27" s="647">
        <v>0</v>
      </c>
      <c r="J27" s="647">
        <v>0</v>
      </c>
      <c r="K27" s="647">
        <v>0</v>
      </c>
      <c r="L27" s="647">
        <v>0</v>
      </c>
      <c r="M27" s="647">
        <v>0</v>
      </c>
      <c r="N27" s="647">
        <v>0</v>
      </c>
      <c r="O27" s="647">
        <v>0</v>
      </c>
      <c r="P27" s="647">
        <v>0</v>
      </c>
      <c r="Q27" s="647">
        <v>0</v>
      </c>
      <c r="R27" s="647">
        <v>0</v>
      </c>
      <c r="S27" s="647">
        <v>0</v>
      </c>
      <c r="T27" s="105"/>
    </row>
    <row r="28" spans="1:20" ht="19.5" customHeight="1" x14ac:dyDescent="0.25">
      <c r="A28" s="663">
        <v>18</v>
      </c>
      <c r="B28" s="538" t="s">
        <v>945</v>
      </c>
      <c r="C28" s="647">
        <v>0</v>
      </c>
      <c r="D28" s="647">
        <v>0</v>
      </c>
      <c r="E28" s="647">
        <v>0</v>
      </c>
      <c r="F28" s="647">
        <v>0</v>
      </c>
      <c r="G28" s="647">
        <v>0</v>
      </c>
      <c r="H28" s="647">
        <v>0</v>
      </c>
      <c r="I28" s="647">
        <v>0</v>
      </c>
      <c r="J28" s="647">
        <v>0</v>
      </c>
      <c r="K28" s="647">
        <v>0</v>
      </c>
      <c r="L28" s="647">
        <v>0</v>
      </c>
      <c r="M28" s="647">
        <v>0</v>
      </c>
      <c r="N28" s="647">
        <v>0</v>
      </c>
      <c r="O28" s="647">
        <v>0</v>
      </c>
      <c r="P28" s="647">
        <v>0</v>
      </c>
      <c r="Q28" s="647">
        <v>0</v>
      </c>
      <c r="R28" s="647">
        <v>0</v>
      </c>
      <c r="S28" s="647">
        <v>0</v>
      </c>
      <c r="T28" s="105"/>
    </row>
    <row r="29" spans="1:20" ht="19.5" customHeight="1" x14ac:dyDescent="0.25">
      <c r="A29" s="663">
        <v>19</v>
      </c>
      <c r="B29" s="538" t="s">
        <v>946</v>
      </c>
      <c r="C29" s="647">
        <v>0</v>
      </c>
      <c r="D29" s="647">
        <v>0</v>
      </c>
      <c r="E29" s="647">
        <v>0</v>
      </c>
      <c r="F29" s="647">
        <v>0</v>
      </c>
      <c r="G29" s="647">
        <v>0</v>
      </c>
      <c r="H29" s="647">
        <v>0</v>
      </c>
      <c r="I29" s="647">
        <v>0</v>
      </c>
      <c r="J29" s="647">
        <v>0</v>
      </c>
      <c r="K29" s="647">
        <v>0</v>
      </c>
      <c r="L29" s="647">
        <v>0</v>
      </c>
      <c r="M29" s="647">
        <v>0</v>
      </c>
      <c r="N29" s="647">
        <v>0</v>
      </c>
      <c r="O29" s="647">
        <v>0</v>
      </c>
      <c r="P29" s="647">
        <v>0</v>
      </c>
      <c r="Q29" s="647">
        <v>0</v>
      </c>
      <c r="R29" s="647">
        <v>0</v>
      </c>
      <c r="S29" s="647">
        <v>0</v>
      </c>
      <c r="T29" s="105"/>
    </row>
    <row r="30" spans="1:20" ht="19.5" customHeight="1" x14ac:dyDescent="0.25">
      <c r="A30" s="663">
        <v>20</v>
      </c>
      <c r="B30" s="538" t="s">
        <v>947</v>
      </c>
      <c r="C30" s="647">
        <v>0</v>
      </c>
      <c r="D30" s="647">
        <v>0</v>
      </c>
      <c r="E30" s="647">
        <v>0</v>
      </c>
      <c r="F30" s="647">
        <v>0</v>
      </c>
      <c r="G30" s="647">
        <v>0</v>
      </c>
      <c r="H30" s="647">
        <v>0</v>
      </c>
      <c r="I30" s="647">
        <v>0</v>
      </c>
      <c r="J30" s="647">
        <v>0</v>
      </c>
      <c r="K30" s="647">
        <v>0</v>
      </c>
      <c r="L30" s="647">
        <v>0</v>
      </c>
      <c r="M30" s="647">
        <v>0</v>
      </c>
      <c r="N30" s="647">
        <v>0</v>
      </c>
      <c r="O30" s="647">
        <v>0</v>
      </c>
      <c r="P30" s="647">
        <v>0</v>
      </c>
      <c r="Q30" s="647">
        <v>0</v>
      </c>
      <c r="R30" s="647">
        <v>0</v>
      </c>
      <c r="S30" s="647">
        <v>0</v>
      </c>
      <c r="T30" s="105"/>
    </row>
    <row r="31" spans="1:20" ht="19.5" customHeight="1" x14ac:dyDescent="0.25">
      <c r="A31" s="663">
        <v>21</v>
      </c>
      <c r="B31" s="538" t="s">
        <v>948</v>
      </c>
      <c r="C31" s="647">
        <v>0</v>
      </c>
      <c r="D31" s="647">
        <v>0</v>
      </c>
      <c r="E31" s="647">
        <v>0</v>
      </c>
      <c r="F31" s="647">
        <v>0</v>
      </c>
      <c r="G31" s="647">
        <v>0</v>
      </c>
      <c r="H31" s="647">
        <v>0</v>
      </c>
      <c r="I31" s="647">
        <v>0</v>
      </c>
      <c r="J31" s="647">
        <v>0</v>
      </c>
      <c r="K31" s="647">
        <v>0</v>
      </c>
      <c r="L31" s="647">
        <v>0</v>
      </c>
      <c r="M31" s="647">
        <v>0</v>
      </c>
      <c r="N31" s="647">
        <v>0</v>
      </c>
      <c r="O31" s="647">
        <v>0</v>
      </c>
      <c r="P31" s="647">
        <v>0</v>
      </c>
      <c r="Q31" s="647">
        <v>0</v>
      </c>
      <c r="R31" s="647">
        <v>0</v>
      </c>
      <c r="S31" s="647">
        <v>0</v>
      </c>
      <c r="T31" s="105"/>
    </row>
    <row r="32" spans="1:20" ht="19.5" customHeight="1" x14ac:dyDescent="0.25">
      <c r="A32" s="663">
        <v>22</v>
      </c>
      <c r="B32" s="538" t="s">
        <v>949</v>
      </c>
      <c r="C32" s="647">
        <v>0</v>
      </c>
      <c r="D32" s="647">
        <v>0</v>
      </c>
      <c r="E32" s="647">
        <v>0</v>
      </c>
      <c r="F32" s="647">
        <v>0</v>
      </c>
      <c r="G32" s="647">
        <v>0</v>
      </c>
      <c r="H32" s="647">
        <v>0</v>
      </c>
      <c r="I32" s="647">
        <v>0</v>
      </c>
      <c r="J32" s="647">
        <v>0</v>
      </c>
      <c r="K32" s="647">
        <v>0</v>
      </c>
      <c r="L32" s="647">
        <v>0</v>
      </c>
      <c r="M32" s="647">
        <v>0</v>
      </c>
      <c r="N32" s="647">
        <v>0</v>
      </c>
      <c r="O32" s="647">
        <v>0</v>
      </c>
      <c r="P32" s="647">
        <v>0</v>
      </c>
      <c r="Q32" s="647">
        <v>0</v>
      </c>
      <c r="R32" s="647">
        <v>0</v>
      </c>
      <c r="S32" s="647">
        <v>0</v>
      </c>
      <c r="T32" s="105"/>
    </row>
    <row r="33" spans="1:20" ht="19.5" customHeight="1" x14ac:dyDescent="0.25">
      <c r="A33" s="605"/>
      <c r="B33" s="606" t="s">
        <v>950</v>
      </c>
      <c r="C33" s="647"/>
      <c r="D33" s="647"/>
      <c r="E33" s="647"/>
      <c r="F33" s="647"/>
      <c r="G33" s="647"/>
      <c r="H33" s="647"/>
      <c r="I33" s="647"/>
      <c r="J33" s="647"/>
      <c r="K33" s="647"/>
      <c r="L33" s="647"/>
      <c r="M33" s="647"/>
      <c r="N33" s="647"/>
      <c r="O33" s="647"/>
      <c r="P33" s="647"/>
      <c r="Q33" s="647"/>
      <c r="R33" s="647"/>
      <c r="S33" s="647"/>
      <c r="T33" s="105"/>
    </row>
    <row r="34" spans="1:20" x14ac:dyDescent="0.25">
      <c r="A34" s="244" t="s">
        <v>495</v>
      </c>
      <c r="B34" s="73"/>
      <c r="C34" s="73"/>
      <c r="D34" s="73"/>
      <c r="E34" s="73"/>
      <c r="F34" s="73"/>
      <c r="G34" s="73"/>
      <c r="H34" s="73"/>
      <c r="I34" s="73"/>
      <c r="J34" s="73"/>
      <c r="K34" s="73"/>
      <c r="L34" s="73"/>
      <c r="M34" s="73"/>
      <c r="N34" s="73"/>
      <c r="O34" s="73"/>
      <c r="P34" s="73"/>
      <c r="Q34" s="73"/>
      <c r="R34" s="73"/>
      <c r="S34" s="73"/>
    </row>
    <row r="35" spans="1:20" s="15" customFormat="1" ht="12.75" x14ac:dyDescent="0.2">
      <c r="A35" s="14" t="s">
        <v>11</v>
      </c>
      <c r="B35" s="234"/>
      <c r="C35" s="234"/>
      <c r="D35" s="234"/>
      <c r="E35" s="234"/>
      <c r="F35" s="234"/>
      <c r="G35" s="238"/>
      <c r="H35" s="238"/>
      <c r="I35" s="234"/>
      <c r="J35" s="234"/>
      <c r="K35" s="238"/>
      <c r="L35" s="238"/>
      <c r="M35" s="238"/>
      <c r="N35" s="238"/>
      <c r="O35" s="238"/>
      <c r="P35" s="238"/>
      <c r="Q35" s="238"/>
      <c r="R35" s="1153" t="s">
        <v>12</v>
      </c>
      <c r="S35" s="1153"/>
    </row>
    <row r="36" spans="1:20" s="15" customFormat="1" ht="12.75" customHeight="1" x14ac:dyDescent="0.2">
      <c r="B36" s="234"/>
      <c r="C36" s="234"/>
      <c r="D36" s="234"/>
      <c r="E36" s="234"/>
      <c r="F36" s="234"/>
      <c r="G36" s="234"/>
      <c r="H36" s="234"/>
      <c r="I36" s="234"/>
      <c r="J36" s="238"/>
      <c r="K36" s="1131" t="s">
        <v>13</v>
      </c>
      <c r="L36" s="1131"/>
      <c r="M36" s="1131"/>
      <c r="N36" s="1131"/>
      <c r="O36" s="1131"/>
      <c r="P36" s="1131"/>
      <c r="Q36" s="1131"/>
      <c r="R36" s="1131"/>
      <c r="S36" s="1131"/>
    </row>
    <row r="37" spans="1:20" s="15" customFormat="1" ht="12.75" customHeight="1" x14ac:dyDescent="0.2">
      <c r="B37" s="234"/>
      <c r="C37" s="234"/>
      <c r="D37" s="234"/>
      <c r="E37" s="234"/>
      <c r="F37" s="234"/>
      <c r="G37" s="234"/>
      <c r="H37" s="234"/>
      <c r="I37" s="234"/>
      <c r="J37" s="1131" t="s">
        <v>89</v>
      </c>
      <c r="K37" s="1131"/>
      <c r="L37" s="1131"/>
      <c r="M37" s="1131"/>
      <c r="N37" s="1131"/>
      <c r="O37" s="1131"/>
      <c r="P37" s="1131"/>
      <c r="Q37" s="1131"/>
      <c r="R37" s="1131"/>
      <c r="S37" s="1131"/>
    </row>
    <row r="38" spans="1:20" s="15" customFormat="1" ht="12.75" x14ac:dyDescent="0.2">
      <c r="A38" s="14"/>
      <c r="B38" s="14"/>
      <c r="K38" s="14"/>
      <c r="L38" s="14"/>
      <c r="M38" s="14"/>
      <c r="N38" s="14"/>
      <c r="O38" s="14"/>
      <c r="P38" s="14"/>
      <c r="Q38" s="858" t="s">
        <v>86</v>
      </c>
      <c r="R38" s="858"/>
      <c r="S38" s="858"/>
    </row>
  </sheetData>
  <mergeCells count="14">
    <mergeCell ref="Q1:R1"/>
    <mergeCell ref="B4:T4"/>
    <mergeCell ref="R35:S35"/>
    <mergeCell ref="K36:S36"/>
    <mergeCell ref="G2:M2"/>
    <mergeCell ref="Q38:S38"/>
    <mergeCell ref="J37:S37"/>
    <mergeCell ref="S8:S9"/>
    <mergeCell ref="O8:R8"/>
    <mergeCell ref="A8:A9"/>
    <mergeCell ref="B8:B9"/>
    <mergeCell ref="C8:F8"/>
    <mergeCell ref="G8:J8"/>
    <mergeCell ref="K8:N8"/>
  </mergeCells>
  <phoneticPr fontId="0" type="noConversion"/>
  <printOptions horizontalCentered="1"/>
  <pageMargins left="0.70866141732283472" right="0.70866141732283472" top="0.23622047244094491" bottom="0" header="0.31496062992125984" footer="0.31496062992125984"/>
  <pageSetup paperSize="9" scale="6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4"/>
  <sheetViews>
    <sheetView view="pageBreakPreview" topLeftCell="A15" zoomScaleNormal="80" zoomScaleSheetLayoutView="100" workbookViewId="0">
      <selection activeCell="E35" sqref="E35"/>
    </sheetView>
  </sheetViews>
  <sheetFormatPr defaultColWidth="9.140625" defaultRowHeight="15" x14ac:dyDescent="0.25"/>
  <cols>
    <col min="1" max="1" width="9.140625" style="67"/>
    <col min="2" max="2" width="25.140625" style="67" customWidth="1"/>
    <col min="3" max="3" width="17.5703125" style="67" customWidth="1"/>
    <col min="4" max="4" width="19.7109375" style="67" customWidth="1"/>
    <col min="5" max="5" width="18.140625" style="67" customWidth="1"/>
    <col min="6" max="6" width="15.42578125" style="67" customWidth="1"/>
    <col min="7" max="7" width="15.7109375" style="67" customWidth="1"/>
    <col min="8" max="8" width="12.28515625" style="67" customWidth="1"/>
    <col min="9" max="16384" width="9.140625" style="67"/>
  </cols>
  <sheetData>
    <row r="1" spans="1:9" s="15" customFormat="1" x14ac:dyDescent="0.2">
      <c r="C1" s="40"/>
      <c r="D1" s="40"/>
      <c r="E1" s="40"/>
      <c r="F1" s="944" t="s">
        <v>838</v>
      </c>
      <c r="G1" s="944"/>
    </row>
    <row r="2" spans="1:9" s="15" customFormat="1" ht="30.75" customHeight="1" x14ac:dyDescent="0.3">
      <c r="B2" s="863" t="s">
        <v>709</v>
      </c>
      <c r="C2" s="863"/>
      <c r="D2" s="863"/>
      <c r="E2" s="863"/>
      <c r="F2" s="863"/>
      <c r="G2" s="39"/>
      <c r="H2" s="39"/>
      <c r="I2" s="39"/>
    </row>
    <row r="3" spans="1:9" s="15" customFormat="1" ht="20.25" x14ac:dyDescent="0.3">
      <c r="G3" s="114"/>
    </row>
    <row r="4" spans="1:9" ht="18" x14ac:dyDescent="0.25">
      <c r="B4" s="1142" t="s">
        <v>844</v>
      </c>
      <c r="C4" s="1142"/>
      <c r="D4" s="1142"/>
      <c r="E4" s="1142"/>
      <c r="F4" s="1142"/>
      <c r="G4" s="1142"/>
      <c r="H4" s="1142"/>
    </row>
    <row r="5" spans="1:9" ht="15.75" x14ac:dyDescent="0.25">
      <c r="C5" s="68"/>
      <c r="D5" s="69"/>
      <c r="E5" s="68"/>
      <c r="F5" s="68"/>
      <c r="G5" s="68"/>
      <c r="H5" s="68"/>
    </row>
    <row r="6" spans="1:9" x14ac:dyDescent="0.25">
      <c r="A6" s="78" t="s">
        <v>166</v>
      </c>
    </row>
    <row r="7" spans="1:9" x14ac:dyDescent="0.25">
      <c r="B7" s="278"/>
    </row>
    <row r="8" spans="1:9" s="72" customFormat="1" ht="30.75" customHeight="1" x14ac:dyDescent="0.25">
      <c r="A8" s="1156" t="s">
        <v>2</v>
      </c>
      <c r="B8" s="1154" t="s">
        <v>3</v>
      </c>
      <c r="C8" s="1154" t="s">
        <v>864</v>
      </c>
      <c r="D8" s="1157" t="s">
        <v>865</v>
      </c>
      <c r="E8" s="1154" t="s">
        <v>837</v>
      </c>
      <c r="F8" s="1154"/>
      <c r="G8" s="1154"/>
    </row>
    <row r="9" spans="1:9" s="72" customFormat="1" ht="48.75" customHeight="1" x14ac:dyDescent="0.25">
      <c r="A9" s="1156"/>
      <c r="B9" s="1154"/>
      <c r="C9" s="1154"/>
      <c r="D9" s="1158"/>
      <c r="E9" s="280" t="s">
        <v>845</v>
      </c>
      <c r="F9" s="280" t="s">
        <v>836</v>
      </c>
      <c r="G9" s="280" t="s">
        <v>18</v>
      </c>
    </row>
    <row r="10" spans="1:9" s="72" customFormat="1" ht="16.149999999999999" customHeight="1" x14ac:dyDescent="0.25">
      <c r="A10" s="60">
        <v>1</v>
      </c>
      <c r="B10" s="292">
        <v>2</v>
      </c>
      <c r="C10" s="292">
        <v>3</v>
      </c>
      <c r="D10" s="292">
        <v>4</v>
      </c>
      <c r="E10" s="294">
        <v>5</v>
      </c>
      <c r="F10" s="294">
        <v>6</v>
      </c>
      <c r="G10" s="294">
        <v>7</v>
      </c>
    </row>
    <row r="11" spans="1:9" s="72" customFormat="1" ht="16.899999999999999" customHeight="1" x14ac:dyDescent="0.25">
      <c r="A11" s="543">
        <v>1</v>
      </c>
      <c r="B11" s="45" t="s">
        <v>893</v>
      </c>
      <c r="C11" s="362">
        <v>0</v>
      </c>
      <c r="D11" s="362">
        <v>0</v>
      </c>
      <c r="E11" s="616">
        <v>0</v>
      </c>
      <c r="F11" s="616">
        <v>0</v>
      </c>
      <c r="G11" s="408">
        <f>E11+F11</f>
        <v>0</v>
      </c>
    </row>
    <row r="12" spans="1:9" s="72" customFormat="1" ht="16.899999999999999" customHeight="1" x14ac:dyDescent="0.25">
      <c r="A12" s="543">
        <v>2</v>
      </c>
      <c r="B12" s="45" t="s">
        <v>894</v>
      </c>
      <c r="C12" s="362">
        <v>0</v>
      </c>
      <c r="D12" s="362">
        <v>0</v>
      </c>
      <c r="E12" s="616">
        <v>0</v>
      </c>
      <c r="F12" s="616">
        <v>0</v>
      </c>
      <c r="G12" s="408">
        <f t="shared" ref="G12:G21" si="0">E12+F12</f>
        <v>0</v>
      </c>
    </row>
    <row r="13" spans="1:9" s="72" customFormat="1" ht="16.899999999999999" customHeight="1" x14ac:dyDescent="0.25">
      <c r="A13" s="543">
        <v>3</v>
      </c>
      <c r="B13" s="45" t="s">
        <v>895</v>
      </c>
      <c r="C13" s="362">
        <v>0</v>
      </c>
      <c r="D13" s="362">
        <v>0</v>
      </c>
      <c r="E13" s="616">
        <v>0</v>
      </c>
      <c r="F13" s="616">
        <v>0</v>
      </c>
      <c r="G13" s="408">
        <f t="shared" si="0"/>
        <v>0</v>
      </c>
    </row>
    <row r="14" spans="1:9" s="72" customFormat="1" ht="16.899999999999999" customHeight="1" x14ac:dyDescent="0.25">
      <c r="A14" s="543">
        <v>4</v>
      </c>
      <c r="B14" s="45" t="s">
        <v>896</v>
      </c>
      <c r="C14" s="362">
        <v>0</v>
      </c>
      <c r="D14" s="362">
        <v>0</v>
      </c>
      <c r="E14" s="616">
        <v>0</v>
      </c>
      <c r="F14" s="616">
        <v>0</v>
      </c>
      <c r="G14" s="408">
        <f t="shared" si="0"/>
        <v>0</v>
      </c>
    </row>
    <row r="15" spans="1:9" s="72" customFormat="1" ht="16.899999999999999" customHeight="1" x14ac:dyDescent="0.25">
      <c r="A15" s="543">
        <v>5</v>
      </c>
      <c r="B15" s="45" t="s">
        <v>897</v>
      </c>
      <c r="C15" s="362">
        <v>0</v>
      </c>
      <c r="D15" s="362">
        <v>0</v>
      </c>
      <c r="E15" s="616">
        <v>0</v>
      </c>
      <c r="F15" s="616">
        <v>0</v>
      </c>
      <c r="G15" s="408">
        <f t="shared" si="0"/>
        <v>0</v>
      </c>
    </row>
    <row r="16" spans="1:9" s="72" customFormat="1" ht="16.899999999999999" customHeight="1" x14ac:dyDescent="0.25">
      <c r="A16" s="543">
        <v>6</v>
      </c>
      <c r="B16" s="45" t="s">
        <v>898</v>
      </c>
      <c r="C16" s="362">
        <v>0</v>
      </c>
      <c r="D16" s="362">
        <v>0</v>
      </c>
      <c r="E16" s="616">
        <v>0</v>
      </c>
      <c r="F16" s="616">
        <v>0</v>
      </c>
      <c r="G16" s="408">
        <f t="shared" si="0"/>
        <v>0</v>
      </c>
    </row>
    <row r="17" spans="1:7" s="72" customFormat="1" ht="16.899999999999999" customHeight="1" x14ac:dyDescent="0.25">
      <c r="A17" s="543">
        <v>7</v>
      </c>
      <c r="B17" s="45" t="s">
        <v>899</v>
      </c>
      <c r="C17" s="362">
        <v>0</v>
      </c>
      <c r="D17" s="362">
        <v>0</v>
      </c>
      <c r="E17" s="616">
        <v>0</v>
      </c>
      <c r="F17" s="616">
        <v>0</v>
      </c>
      <c r="G17" s="408">
        <f t="shared" si="0"/>
        <v>0</v>
      </c>
    </row>
    <row r="18" spans="1:7" ht="16.899999999999999" customHeight="1" x14ac:dyDescent="0.25">
      <c r="A18" s="543">
        <v>8</v>
      </c>
      <c r="B18" s="45" t="s">
        <v>900</v>
      </c>
      <c r="C18" s="362">
        <v>0</v>
      </c>
      <c r="D18" s="362">
        <v>0</v>
      </c>
      <c r="E18" s="616">
        <v>0</v>
      </c>
      <c r="F18" s="616">
        <v>0</v>
      </c>
      <c r="G18" s="408">
        <f t="shared" si="0"/>
        <v>0</v>
      </c>
    </row>
    <row r="19" spans="1:7" ht="16.899999999999999" customHeight="1" x14ac:dyDescent="0.25">
      <c r="A19" s="663">
        <v>9</v>
      </c>
      <c r="B19" s="45" t="s">
        <v>901</v>
      </c>
      <c r="C19" s="362">
        <v>0</v>
      </c>
      <c r="D19" s="362">
        <v>0</v>
      </c>
      <c r="E19" s="616">
        <v>0</v>
      </c>
      <c r="F19" s="616">
        <v>0</v>
      </c>
      <c r="G19" s="408">
        <f t="shared" si="0"/>
        <v>0</v>
      </c>
    </row>
    <row r="20" spans="1:7" ht="16.899999999999999" customHeight="1" x14ac:dyDescent="0.25">
      <c r="A20" s="663">
        <v>10</v>
      </c>
      <c r="B20" s="45" t="s">
        <v>902</v>
      </c>
      <c r="C20" s="362">
        <v>0</v>
      </c>
      <c r="D20" s="362">
        <v>0</v>
      </c>
      <c r="E20" s="616">
        <v>0</v>
      </c>
      <c r="F20" s="616">
        <v>0</v>
      </c>
      <c r="G20" s="408">
        <f t="shared" si="0"/>
        <v>0</v>
      </c>
    </row>
    <row r="21" spans="1:7" ht="16.899999999999999" customHeight="1" x14ac:dyDescent="0.25">
      <c r="A21" s="663">
        <v>11</v>
      </c>
      <c r="B21" s="45" t="s">
        <v>938</v>
      </c>
      <c r="C21" s="362">
        <v>0</v>
      </c>
      <c r="D21" s="362">
        <v>0</v>
      </c>
      <c r="E21" s="616">
        <v>0</v>
      </c>
      <c r="F21" s="616">
        <v>0</v>
      </c>
      <c r="G21" s="408">
        <f t="shared" si="0"/>
        <v>0</v>
      </c>
    </row>
    <row r="22" spans="1:7" ht="16.899999999999999" customHeight="1" x14ac:dyDescent="0.25">
      <c r="A22" s="663">
        <v>12</v>
      </c>
      <c r="B22" s="45" t="s">
        <v>939</v>
      </c>
      <c r="C22" s="362">
        <v>0</v>
      </c>
      <c r="D22" s="362">
        <v>0</v>
      </c>
      <c r="E22" s="616">
        <v>0</v>
      </c>
      <c r="F22" s="616">
        <v>0</v>
      </c>
      <c r="G22" s="408">
        <f t="shared" ref="G22:G32" si="1">E22+F22</f>
        <v>0</v>
      </c>
    </row>
    <row r="23" spans="1:7" ht="16.899999999999999" customHeight="1" x14ac:dyDescent="0.25">
      <c r="A23" s="663">
        <v>13</v>
      </c>
      <c r="B23" s="45" t="s">
        <v>940</v>
      </c>
      <c r="C23" s="362">
        <v>0</v>
      </c>
      <c r="D23" s="362">
        <v>0</v>
      </c>
      <c r="E23" s="616">
        <v>0</v>
      </c>
      <c r="F23" s="616">
        <v>0</v>
      </c>
      <c r="G23" s="408">
        <f t="shared" si="1"/>
        <v>0</v>
      </c>
    </row>
    <row r="24" spans="1:7" ht="16.899999999999999" customHeight="1" x14ac:dyDescent="0.25">
      <c r="A24" s="663">
        <v>14</v>
      </c>
      <c r="B24" s="45" t="s">
        <v>941</v>
      </c>
      <c r="C24" s="362">
        <v>0</v>
      </c>
      <c r="D24" s="362">
        <v>0</v>
      </c>
      <c r="E24" s="616">
        <v>0</v>
      </c>
      <c r="F24" s="616">
        <v>0</v>
      </c>
      <c r="G24" s="408">
        <f t="shared" si="1"/>
        <v>0</v>
      </c>
    </row>
    <row r="25" spans="1:7" ht="16.899999999999999" customHeight="1" x14ac:dyDescent="0.25">
      <c r="A25" s="663">
        <v>15</v>
      </c>
      <c r="B25" s="45" t="s">
        <v>942</v>
      </c>
      <c r="C25" s="362">
        <v>0</v>
      </c>
      <c r="D25" s="362">
        <v>0</v>
      </c>
      <c r="E25" s="616">
        <v>0</v>
      </c>
      <c r="F25" s="616">
        <v>0</v>
      </c>
      <c r="G25" s="408">
        <f t="shared" si="1"/>
        <v>0</v>
      </c>
    </row>
    <row r="26" spans="1:7" ht="16.899999999999999" customHeight="1" x14ac:dyDescent="0.25">
      <c r="A26" s="663">
        <v>16</v>
      </c>
      <c r="B26" s="45" t="s">
        <v>943</v>
      </c>
      <c r="C26" s="362">
        <v>0</v>
      </c>
      <c r="D26" s="362">
        <v>0</v>
      </c>
      <c r="E26" s="616">
        <v>0</v>
      </c>
      <c r="F26" s="616">
        <v>0</v>
      </c>
      <c r="G26" s="408">
        <f t="shared" si="1"/>
        <v>0</v>
      </c>
    </row>
    <row r="27" spans="1:7" ht="16.899999999999999" customHeight="1" x14ac:dyDescent="0.25">
      <c r="A27" s="663">
        <v>17</v>
      </c>
      <c r="B27" s="45" t="s">
        <v>944</v>
      </c>
      <c r="C27" s="362">
        <v>0</v>
      </c>
      <c r="D27" s="362">
        <v>0</v>
      </c>
      <c r="E27" s="616">
        <v>0</v>
      </c>
      <c r="F27" s="616">
        <v>0</v>
      </c>
      <c r="G27" s="408">
        <f t="shared" si="1"/>
        <v>0</v>
      </c>
    </row>
    <row r="28" spans="1:7" ht="16.899999999999999" customHeight="1" x14ac:dyDescent="0.25">
      <c r="A28" s="663">
        <v>18</v>
      </c>
      <c r="B28" s="45" t="s">
        <v>945</v>
      </c>
      <c r="C28" s="362">
        <v>0</v>
      </c>
      <c r="D28" s="362">
        <v>0</v>
      </c>
      <c r="E28" s="616">
        <v>0</v>
      </c>
      <c r="F28" s="616">
        <v>0</v>
      </c>
      <c r="G28" s="408">
        <f t="shared" si="1"/>
        <v>0</v>
      </c>
    </row>
    <row r="29" spans="1:7" ht="16.899999999999999" customHeight="1" x14ac:dyDescent="0.25">
      <c r="A29" s="663">
        <v>19</v>
      </c>
      <c r="B29" s="45" t="s">
        <v>946</v>
      </c>
      <c r="C29" s="362">
        <v>0</v>
      </c>
      <c r="D29" s="362">
        <v>0</v>
      </c>
      <c r="E29" s="616">
        <v>0</v>
      </c>
      <c r="F29" s="616">
        <v>0</v>
      </c>
      <c r="G29" s="408">
        <f t="shared" si="1"/>
        <v>0</v>
      </c>
    </row>
    <row r="30" spans="1:7" ht="16.899999999999999" customHeight="1" x14ac:dyDescent="0.25">
      <c r="A30" s="663">
        <v>20</v>
      </c>
      <c r="B30" s="45" t="s">
        <v>947</v>
      </c>
      <c r="C30" s="362">
        <v>0</v>
      </c>
      <c r="D30" s="362">
        <v>0</v>
      </c>
      <c r="E30" s="616">
        <v>0</v>
      </c>
      <c r="F30" s="616">
        <v>0</v>
      </c>
      <c r="G30" s="408">
        <f t="shared" si="1"/>
        <v>0</v>
      </c>
    </row>
    <row r="31" spans="1:7" ht="16.899999999999999" customHeight="1" x14ac:dyDescent="0.25">
      <c r="A31" s="663">
        <v>21</v>
      </c>
      <c r="B31" s="45" t="s">
        <v>948</v>
      </c>
      <c r="C31" s="362">
        <v>0</v>
      </c>
      <c r="D31" s="362">
        <v>0</v>
      </c>
      <c r="E31" s="616">
        <v>0</v>
      </c>
      <c r="F31" s="616">
        <v>0</v>
      </c>
      <c r="G31" s="408">
        <f t="shared" si="1"/>
        <v>0</v>
      </c>
    </row>
    <row r="32" spans="1:7" ht="16.899999999999999" customHeight="1" x14ac:dyDescent="0.25">
      <c r="A32" s="663">
        <v>22</v>
      </c>
      <c r="B32" s="45" t="s">
        <v>949</v>
      </c>
      <c r="C32" s="362">
        <v>0</v>
      </c>
      <c r="D32" s="362">
        <v>0</v>
      </c>
      <c r="E32" s="616">
        <v>0</v>
      </c>
      <c r="F32" s="616">
        <v>0</v>
      </c>
      <c r="G32" s="408">
        <f t="shared" si="1"/>
        <v>0</v>
      </c>
    </row>
    <row r="33" spans="1:10" ht="16.899999999999999" customHeight="1" x14ac:dyDescent="0.25">
      <c r="A33" s="242"/>
      <c r="B33" s="547" t="s">
        <v>950</v>
      </c>
      <c r="C33" s="361">
        <v>0</v>
      </c>
      <c r="D33" s="361">
        <v>0</v>
      </c>
      <c r="E33" s="415">
        <v>0</v>
      </c>
      <c r="F33" s="415">
        <v>0</v>
      </c>
      <c r="G33" s="361">
        <v>0</v>
      </c>
    </row>
    <row r="34" spans="1:10" ht="47.45" customHeight="1" x14ac:dyDescent="0.25">
      <c r="A34" s="1155" t="s">
        <v>973</v>
      </c>
      <c r="B34" s="1155"/>
      <c r="C34" s="1155"/>
      <c r="D34" s="1155"/>
      <c r="E34" s="1155"/>
      <c r="F34" s="1155"/>
      <c r="G34" s="1155"/>
    </row>
    <row r="35" spans="1:10" ht="21.75" customHeight="1" x14ac:dyDescent="0.25">
      <c r="A35" s="244"/>
      <c r="B35" s="73"/>
      <c r="C35" s="488"/>
      <c r="D35" s="488"/>
      <c r="E35" s="488"/>
      <c r="F35" s="488"/>
      <c r="G35" s="488"/>
    </row>
    <row r="36" spans="1:10" ht="21.75" customHeight="1" x14ac:dyDescent="0.25">
      <c r="A36" s="244"/>
      <c r="B36" s="73"/>
      <c r="C36" s="488"/>
      <c r="D36" s="488"/>
      <c r="E36" s="488"/>
      <c r="F36" s="488"/>
      <c r="G36" s="488"/>
    </row>
    <row r="37" spans="1:10" ht="21.75" customHeight="1" x14ac:dyDescent="0.25">
      <c r="A37" s="244"/>
      <c r="B37" s="73"/>
      <c r="C37" s="488"/>
      <c r="D37" s="488"/>
      <c r="E37" s="488"/>
      <c r="F37" s="488"/>
      <c r="G37" s="488"/>
    </row>
    <row r="38" spans="1:10" x14ac:dyDescent="0.25">
      <c r="A38" s="244"/>
      <c r="B38" s="73"/>
      <c r="C38" s="73"/>
      <c r="D38" s="73"/>
      <c r="E38" s="73"/>
      <c r="F38" s="73"/>
      <c r="G38" s="73"/>
    </row>
    <row r="39" spans="1:10" s="15" customFormat="1" ht="12.75" customHeight="1" x14ac:dyDescent="0.2">
      <c r="A39" s="14" t="s">
        <v>11</v>
      </c>
      <c r="G39" s="14"/>
    </row>
    <row r="40" spans="1:10" s="15" customFormat="1" ht="12.75" x14ac:dyDescent="0.2">
      <c r="A40" s="14"/>
      <c r="B40" s="14"/>
    </row>
    <row r="41" spans="1:10" x14ac:dyDescent="0.25">
      <c r="F41" s="884" t="s">
        <v>12</v>
      </c>
      <c r="G41" s="884"/>
    </row>
    <row r="42" spans="1:10" x14ac:dyDescent="0.25">
      <c r="A42" s="14"/>
      <c r="C42" s="31"/>
      <c r="D42" s="31"/>
      <c r="E42" s="31" t="s">
        <v>13</v>
      </c>
      <c r="F42" s="31"/>
      <c r="G42" s="31"/>
      <c r="H42" s="31"/>
      <c r="I42" s="31"/>
      <c r="J42" s="31"/>
    </row>
    <row r="43" spans="1:10" x14ac:dyDescent="0.25">
      <c r="B43" s="31"/>
      <c r="C43" s="31"/>
      <c r="D43" s="31"/>
      <c r="E43" s="31" t="s">
        <v>89</v>
      </c>
      <c r="F43" s="31"/>
      <c r="G43" s="31"/>
      <c r="H43" s="31"/>
      <c r="I43" s="31"/>
      <c r="J43" s="31"/>
    </row>
    <row r="44" spans="1:10" x14ac:dyDescent="0.25">
      <c r="A44" s="15"/>
      <c r="B44" s="14"/>
      <c r="C44" s="14"/>
      <c r="D44" s="14"/>
      <c r="E44" s="858" t="s">
        <v>86</v>
      </c>
      <c r="F44" s="858"/>
      <c r="G44" s="858"/>
    </row>
  </sheetData>
  <mergeCells count="11">
    <mergeCell ref="B2:F2"/>
    <mergeCell ref="F1:G1"/>
    <mergeCell ref="E44:G44"/>
    <mergeCell ref="F41:G41"/>
    <mergeCell ref="E8:G8"/>
    <mergeCell ref="A34:G34"/>
    <mergeCell ref="A8:A9"/>
    <mergeCell ref="B8:B9"/>
    <mergeCell ref="C8:C9"/>
    <mergeCell ref="D8:D9"/>
    <mergeCell ref="B4:H4"/>
  </mergeCells>
  <printOptions horizontalCentered="1"/>
  <pageMargins left="0.70866141732283472" right="0.70866141732283472" top="0.23622047244094491" bottom="0" header="0.31496062992125984" footer="0.31496062992125984"/>
  <pageSetup paperSize="9" scale="70"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3"/>
  <sheetViews>
    <sheetView view="pageBreakPreview" topLeftCell="B18" zoomScale="86" zoomScaleNormal="90" zoomScaleSheetLayoutView="86" workbookViewId="0">
      <selection activeCell="S36" sqref="S36"/>
    </sheetView>
  </sheetViews>
  <sheetFormatPr defaultColWidth="9.140625" defaultRowHeight="15" x14ac:dyDescent="0.25"/>
  <cols>
    <col min="1" max="1" width="9.140625" style="67"/>
    <col min="2" max="2" width="11.28515625" style="67" customWidth="1"/>
    <col min="3" max="3" width="9.7109375" style="67" customWidth="1"/>
    <col min="4" max="4" width="9" style="67" customWidth="1"/>
    <col min="5" max="5" width="7.42578125" style="67" customWidth="1"/>
    <col min="6" max="6" width="9.140625" style="67" customWidth="1"/>
    <col min="7" max="7" width="9.5703125" style="67" customWidth="1"/>
    <col min="8" max="8" width="8.140625" style="67" customWidth="1"/>
    <col min="9" max="9" width="6.85546875" style="67" customWidth="1"/>
    <col min="10" max="10" width="9.28515625" style="67" customWidth="1"/>
    <col min="11" max="11" width="10.5703125" style="67" customWidth="1"/>
    <col min="12" max="12" width="8.7109375" style="67" customWidth="1"/>
    <col min="13" max="13" width="7.42578125" style="67" customWidth="1"/>
    <col min="14" max="14" width="8.5703125" style="67" customWidth="1"/>
    <col min="15" max="15" width="8.7109375" style="67" customWidth="1"/>
    <col min="16" max="16" width="8.5703125" style="67" customWidth="1"/>
    <col min="17" max="17" width="7.85546875" style="67" customWidth="1"/>
    <col min="18" max="18" width="8.5703125" style="67" customWidth="1"/>
    <col min="19" max="20" width="10.5703125" style="67" customWidth="1"/>
    <col min="21" max="21" width="11.140625" style="67" customWidth="1"/>
    <col min="22" max="22" width="10.7109375" style="67" bestFit="1" customWidth="1"/>
    <col min="23" max="16384" width="9.140625" style="67"/>
  </cols>
  <sheetData>
    <row r="1" spans="1:25" s="15" customFormat="1" ht="15.75" x14ac:dyDescent="0.25">
      <c r="C1" s="40"/>
      <c r="D1" s="40"/>
      <c r="E1" s="40"/>
      <c r="F1" s="40"/>
      <c r="G1" s="40"/>
      <c r="H1" s="40"/>
      <c r="I1" s="97" t="s">
        <v>0</v>
      </c>
      <c r="J1" s="97"/>
      <c r="S1" s="36"/>
      <c r="T1" s="36"/>
      <c r="U1" s="864" t="s">
        <v>546</v>
      </c>
      <c r="V1" s="864"/>
      <c r="W1" s="38"/>
      <c r="X1" s="38"/>
    </row>
    <row r="2" spans="1:25" s="15" customFormat="1" ht="20.25" x14ac:dyDescent="0.3">
      <c r="E2" s="863" t="s">
        <v>709</v>
      </c>
      <c r="F2" s="863"/>
      <c r="G2" s="863"/>
      <c r="H2" s="863"/>
      <c r="I2" s="863"/>
      <c r="J2" s="863"/>
      <c r="K2" s="863"/>
      <c r="L2" s="863"/>
      <c r="M2" s="863"/>
      <c r="N2" s="863"/>
      <c r="O2" s="863"/>
      <c r="P2" s="863"/>
    </row>
    <row r="3" spans="1:25" s="15" customFormat="1" ht="20.25" x14ac:dyDescent="0.3">
      <c r="H3" s="39"/>
      <c r="I3" s="39"/>
      <c r="J3" s="39"/>
      <c r="K3" s="39"/>
      <c r="L3" s="39"/>
      <c r="M3" s="39"/>
      <c r="N3" s="39"/>
      <c r="O3" s="39"/>
      <c r="P3" s="39"/>
    </row>
    <row r="4" spans="1:25" ht="15.75" x14ac:dyDescent="0.25">
      <c r="C4" s="875" t="s">
        <v>826</v>
      </c>
      <c r="D4" s="875"/>
      <c r="E4" s="875"/>
      <c r="F4" s="875"/>
      <c r="G4" s="875"/>
      <c r="H4" s="875"/>
      <c r="I4" s="875"/>
      <c r="J4" s="875"/>
      <c r="K4" s="875"/>
      <c r="L4" s="875"/>
      <c r="M4" s="875"/>
      <c r="N4" s="875"/>
      <c r="O4" s="875"/>
      <c r="P4" s="875"/>
      <c r="Q4" s="875"/>
      <c r="R4" s="42"/>
      <c r="S4" s="102"/>
      <c r="T4" s="102"/>
      <c r="U4" s="102"/>
      <c r="V4" s="102"/>
      <c r="W4" s="97"/>
    </row>
    <row r="5" spans="1:25" x14ac:dyDescent="0.25">
      <c r="C5" s="68"/>
      <c r="D5" s="68"/>
      <c r="E5" s="68"/>
      <c r="F5" s="68"/>
      <c r="G5" s="68"/>
      <c r="H5" s="68"/>
      <c r="M5" s="68"/>
      <c r="N5" s="68"/>
      <c r="O5" s="68"/>
      <c r="P5" s="68"/>
      <c r="Q5" s="68"/>
      <c r="R5" s="68"/>
      <c r="S5" s="68"/>
      <c r="T5" s="68"/>
      <c r="U5" s="68"/>
      <c r="V5" s="68"/>
      <c r="W5" s="68"/>
    </row>
    <row r="6" spans="1:25" x14ac:dyDescent="0.25">
      <c r="A6" s="71" t="s">
        <v>165</v>
      </c>
      <c r="B6" s="78"/>
    </row>
    <row r="7" spans="1:25" x14ac:dyDescent="0.25">
      <c r="B7" s="278"/>
    </row>
    <row r="8" spans="1:25" s="71" customFormat="1" ht="24.75" customHeight="1" x14ac:dyDescent="0.25">
      <c r="A8" s="873" t="s">
        <v>2</v>
      </c>
      <c r="B8" s="1148" t="s">
        <v>3</v>
      </c>
      <c r="C8" s="1145" t="s">
        <v>827</v>
      </c>
      <c r="D8" s="1146"/>
      <c r="E8" s="1146"/>
      <c r="F8" s="1146"/>
      <c r="G8" s="1145" t="s">
        <v>831</v>
      </c>
      <c r="H8" s="1146"/>
      <c r="I8" s="1146"/>
      <c r="J8" s="1146"/>
      <c r="K8" s="1145" t="s">
        <v>832</v>
      </c>
      <c r="L8" s="1146"/>
      <c r="M8" s="1146"/>
      <c r="N8" s="1146"/>
      <c r="O8" s="1145" t="s">
        <v>833</v>
      </c>
      <c r="P8" s="1146"/>
      <c r="Q8" s="1146"/>
      <c r="R8" s="1146"/>
      <c r="S8" s="1164" t="s">
        <v>18</v>
      </c>
      <c r="T8" s="1165"/>
      <c r="U8" s="1165"/>
      <c r="V8" s="1165"/>
    </row>
    <row r="9" spans="1:25" s="72" customFormat="1" ht="29.25" customHeight="1" x14ac:dyDescent="0.25">
      <c r="A9" s="873"/>
      <c r="B9" s="1148"/>
      <c r="C9" s="1159" t="s">
        <v>828</v>
      </c>
      <c r="D9" s="1161" t="s">
        <v>830</v>
      </c>
      <c r="E9" s="1162"/>
      <c r="F9" s="1163"/>
      <c r="G9" s="1159" t="s">
        <v>828</v>
      </c>
      <c r="H9" s="1161" t="s">
        <v>830</v>
      </c>
      <c r="I9" s="1162"/>
      <c r="J9" s="1163"/>
      <c r="K9" s="1159" t="s">
        <v>828</v>
      </c>
      <c r="L9" s="1161" t="s">
        <v>830</v>
      </c>
      <c r="M9" s="1162"/>
      <c r="N9" s="1163"/>
      <c r="O9" s="1159" t="s">
        <v>828</v>
      </c>
      <c r="P9" s="1161" t="s">
        <v>830</v>
      </c>
      <c r="Q9" s="1162"/>
      <c r="R9" s="1163"/>
      <c r="S9" s="1159" t="s">
        <v>828</v>
      </c>
      <c r="T9" s="1161" t="s">
        <v>830</v>
      </c>
      <c r="U9" s="1162"/>
      <c r="V9" s="1163"/>
    </row>
    <row r="10" spans="1:25" s="72" customFormat="1" ht="46.5" customHeight="1" x14ac:dyDescent="0.25">
      <c r="A10" s="873"/>
      <c r="B10" s="1148"/>
      <c r="C10" s="1160"/>
      <c r="D10" s="66" t="s">
        <v>829</v>
      </c>
      <c r="E10" s="66" t="s">
        <v>207</v>
      </c>
      <c r="F10" s="66" t="s">
        <v>18</v>
      </c>
      <c r="G10" s="1160"/>
      <c r="H10" s="66" t="s">
        <v>829</v>
      </c>
      <c r="I10" s="66" t="s">
        <v>207</v>
      </c>
      <c r="J10" s="66" t="s">
        <v>18</v>
      </c>
      <c r="K10" s="1160"/>
      <c r="L10" s="66" t="s">
        <v>829</v>
      </c>
      <c r="M10" s="66" t="s">
        <v>207</v>
      </c>
      <c r="N10" s="66" t="s">
        <v>18</v>
      </c>
      <c r="O10" s="1160"/>
      <c r="P10" s="66" t="s">
        <v>829</v>
      </c>
      <c r="Q10" s="66" t="s">
        <v>207</v>
      </c>
      <c r="R10" s="66" t="s">
        <v>18</v>
      </c>
      <c r="S10" s="1160"/>
      <c r="T10" s="66" t="s">
        <v>829</v>
      </c>
      <c r="U10" s="66" t="s">
        <v>207</v>
      </c>
      <c r="V10" s="66" t="s">
        <v>18</v>
      </c>
    </row>
    <row r="11" spans="1:25" s="137" customFormat="1" ht="16.149999999999999" customHeight="1" x14ac:dyDescent="0.25">
      <c r="A11" s="279">
        <v>1</v>
      </c>
      <c r="B11" s="136">
        <v>2</v>
      </c>
      <c r="C11" s="136">
        <v>3</v>
      </c>
      <c r="D11" s="279">
        <v>4</v>
      </c>
      <c r="E11" s="136">
        <v>5</v>
      </c>
      <c r="F11" s="136">
        <v>6</v>
      </c>
      <c r="G11" s="279">
        <v>7</v>
      </c>
      <c r="H11" s="136">
        <v>8</v>
      </c>
      <c r="I11" s="136">
        <v>9</v>
      </c>
      <c r="J11" s="279">
        <v>10</v>
      </c>
      <c r="K11" s="136">
        <v>11</v>
      </c>
      <c r="L11" s="136">
        <v>12</v>
      </c>
      <c r="M11" s="279">
        <v>13</v>
      </c>
      <c r="N11" s="136">
        <v>14</v>
      </c>
      <c r="O11" s="136">
        <v>15</v>
      </c>
      <c r="P11" s="279">
        <v>16</v>
      </c>
      <c r="Q11" s="136">
        <v>17</v>
      </c>
      <c r="R11" s="136">
        <v>18</v>
      </c>
      <c r="S11" s="279">
        <v>19</v>
      </c>
      <c r="T11" s="136">
        <v>20</v>
      </c>
      <c r="U11" s="136">
        <v>21</v>
      </c>
      <c r="V11" s="279">
        <v>22</v>
      </c>
    </row>
    <row r="12" spans="1:25" ht="22.5" customHeight="1" x14ac:dyDescent="0.25">
      <c r="A12" s="543">
        <v>1</v>
      </c>
      <c r="B12" s="45" t="s">
        <v>893</v>
      </c>
      <c r="C12" s="411">
        <v>10</v>
      </c>
      <c r="D12" s="409">
        <f>C12*0.09</f>
        <v>0.89999999999999991</v>
      </c>
      <c r="E12" s="409">
        <f>C12*0.01</f>
        <v>0.1</v>
      </c>
      <c r="F12" s="409">
        <f>E12+D12</f>
        <v>0.99999999999999989</v>
      </c>
      <c r="G12" s="411">
        <v>0</v>
      </c>
      <c r="H12" s="409">
        <f>G12*0.135</f>
        <v>0</v>
      </c>
      <c r="I12" s="409">
        <f>G12*0.015</f>
        <v>0</v>
      </c>
      <c r="J12" s="409">
        <f>I12+H12</f>
        <v>0</v>
      </c>
      <c r="K12" s="411">
        <v>0</v>
      </c>
      <c r="L12" s="409">
        <f>K12*0.18</f>
        <v>0</v>
      </c>
      <c r="M12" s="409">
        <f>K12*0.02</f>
        <v>0</v>
      </c>
      <c r="N12" s="409">
        <f>M12+L12</f>
        <v>0</v>
      </c>
      <c r="O12" s="411">
        <v>0</v>
      </c>
      <c r="P12" s="409">
        <f>O12*0.225</f>
        <v>0</v>
      </c>
      <c r="Q12" s="409">
        <f>O12*0.025</f>
        <v>0</v>
      </c>
      <c r="R12" s="409">
        <f>Q12+P12</f>
        <v>0</v>
      </c>
      <c r="S12" s="411">
        <f>C12+G12+K12+O12</f>
        <v>10</v>
      </c>
      <c r="T12" s="409">
        <f>D12+H12+L12+P12</f>
        <v>0.89999999999999991</v>
      </c>
      <c r="U12" s="409">
        <f>E12+I12+M12+Q12</f>
        <v>0.1</v>
      </c>
      <c r="V12" s="409">
        <f>U12+T12</f>
        <v>0.99999999999999989</v>
      </c>
      <c r="W12" s="67">
        <v>62</v>
      </c>
      <c r="X12" s="67">
        <v>30</v>
      </c>
      <c r="Y12" s="411">
        <v>10</v>
      </c>
    </row>
    <row r="13" spans="1:25" ht="22.5" customHeight="1" x14ac:dyDescent="0.25">
      <c r="A13" s="543">
        <v>2</v>
      </c>
      <c r="B13" s="45" t="s">
        <v>894</v>
      </c>
      <c r="C13" s="411">
        <v>5</v>
      </c>
      <c r="D13" s="409">
        <f t="shared" ref="D13:D21" si="0">C13*0.09</f>
        <v>0.44999999999999996</v>
      </c>
      <c r="E13" s="409">
        <f t="shared" ref="E13:E21" si="1">C13*0.01</f>
        <v>0.05</v>
      </c>
      <c r="F13" s="409">
        <f t="shared" ref="F13:F21" si="2">E13+D13</f>
        <v>0.49999999999999994</v>
      </c>
      <c r="G13" s="411">
        <v>0</v>
      </c>
      <c r="H13" s="409">
        <f t="shared" ref="H13:H21" si="3">G13*0.135</f>
        <v>0</v>
      </c>
      <c r="I13" s="409">
        <f t="shared" ref="I13:I21" si="4">G13*0.015</f>
        <v>0</v>
      </c>
      <c r="J13" s="409">
        <f t="shared" ref="J13:J21" si="5">I13+H13</f>
        <v>0</v>
      </c>
      <c r="K13" s="411">
        <v>0</v>
      </c>
      <c r="L13" s="409">
        <f t="shared" ref="L13:L21" si="6">K13*0.18</f>
        <v>0</v>
      </c>
      <c r="M13" s="409">
        <f t="shared" ref="M13:M21" si="7">K13*0.02</f>
        <v>0</v>
      </c>
      <c r="N13" s="409">
        <f t="shared" ref="N13:N21" si="8">M13+L13</f>
        <v>0</v>
      </c>
      <c r="O13" s="411">
        <v>0</v>
      </c>
      <c r="P13" s="409">
        <f t="shared" ref="P13:P21" si="9">O13*0.225</f>
        <v>0</v>
      </c>
      <c r="Q13" s="409">
        <f t="shared" ref="Q13:Q21" si="10">O13*0.025</f>
        <v>0</v>
      </c>
      <c r="R13" s="409">
        <f t="shared" ref="R13:R21" si="11">Q13+P13</f>
        <v>0</v>
      </c>
      <c r="S13" s="411">
        <f t="shared" ref="S13:S22" si="12">C13+G13+K13+O13</f>
        <v>5</v>
      </c>
      <c r="T13" s="409">
        <f t="shared" ref="T13:T21" si="13">D13+H13+L13+P13</f>
        <v>0.44999999999999996</v>
      </c>
      <c r="U13" s="409">
        <f t="shared" ref="U13:U21" si="14">E13+I13+M13+Q13</f>
        <v>0.05</v>
      </c>
      <c r="V13" s="409">
        <f t="shared" ref="V13:V21" si="15">U13+T13</f>
        <v>0.49999999999999994</v>
      </c>
      <c r="W13" s="67">
        <v>30</v>
      </c>
      <c r="X13" s="67">
        <v>0</v>
      </c>
      <c r="Y13" s="411">
        <v>5</v>
      </c>
    </row>
    <row r="14" spans="1:25" s="394" customFormat="1" ht="22.5" customHeight="1" x14ac:dyDescent="0.25">
      <c r="A14" s="543">
        <v>3</v>
      </c>
      <c r="B14" s="350" t="s">
        <v>895</v>
      </c>
      <c r="C14" s="412">
        <v>18</v>
      </c>
      <c r="D14" s="409">
        <f t="shared" si="0"/>
        <v>1.6199999999999999</v>
      </c>
      <c r="E14" s="409">
        <f t="shared" si="1"/>
        <v>0.18</v>
      </c>
      <c r="F14" s="409">
        <f t="shared" si="2"/>
        <v>1.7999999999999998</v>
      </c>
      <c r="G14" s="411">
        <v>0</v>
      </c>
      <c r="H14" s="409">
        <f t="shared" si="3"/>
        <v>0</v>
      </c>
      <c r="I14" s="409">
        <f t="shared" si="4"/>
        <v>0</v>
      </c>
      <c r="J14" s="409">
        <f t="shared" si="5"/>
        <v>0</v>
      </c>
      <c r="K14" s="411">
        <v>0</v>
      </c>
      <c r="L14" s="409">
        <f t="shared" si="6"/>
        <v>0</v>
      </c>
      <c r="M14" s="409">
        <f t="shared" si="7"/>
        <v>0</v>
      </c>
      <c r="N14" s="409">
        <f t="shared" si="8"/>
        <v>0</v>
      </c>
      <c r="O14" s="411">
        <v>0</v>
      </c>
      <c r="P14" s="409">
        <f t="shared" si="9"/>
        <v>0</v>
      </c>
      <c r="Q14" s="409">
        <f t="shared" si="10"/>
        <v>0</v>
      </c>
      <c r="R14" s="409">
        <f t="shared" si="11"/>
        <v>0</v>
      </c>
      <c r="S14" s="411">
        <f t="shared" si="12"/>
        <v>18</v>
      </c>
      <c r="T14" s="409">
        <f t="shared" si="13"/>
        <v>1.6199999999999999</v>
      </c>
      <c r="U14" s="409">
        <f t="shared" si="14"/>
        <v>0.18</v>
      </c>
      <c r="V14" s="409">
        <f t="shared" si="15"/>
        <v>1.7999999999999998</v>
      </c>
      <c r="W14" s="394">
        <v>97</v>
      </c>
      <c r="X14" s="394">
        <v>34</v>
      </c>
      <c r="Y14" s="412">
        <v>18</v>
      </c>
    </row>
    <row r="15" spans="1:25" s="394" customFormat="1" ht="22.5" customHeight="1" x14ac:dyDescent="0.25">
      <c r="A15" s="543">
        <v>4</v>
      </c>
      <c r="B15" s="350" t="s">
        <v>896</v>
      </c>
      <c r="C15" s="412">
        <v>15</v>
      </c>
      <c r="D15" s="409">
        <f t="shared" si="0"/>
        <v>1.3499999999999999</v>
      </c>
      <c r="E15" s="409">
        <f t="shared" si="1"/>
        <v>0.15</v>
      </c>
      <c r="F15" s="409">
        <f t="shared" si="2"/>
        <v>1.4999999999999998</v>
      </c>
      <c r="G15" s="411">
        <v>0</v>
      </c>
      <c r="H15" s="409">
        <f t="shared" si="3"/>
        <v>0</v>
      </c>
      <c r="I15" s="409">
        <f t="shared" si="4"/>
        <v>0</v>
      </c>
      <c r="J15" s="409">
        <f t="shared" si="5"/>
        <v>0</v>
      </c>
      <c r="K15" s="411">
        <v>0</v>
      </c>
      <c r="L15" s="409">
        <f t="shared" si="6"/>
        <v>0</v>
      </c>
      <c r="M15" s="409">
        <f t="shared" si="7"/>
        <v>0</v>
      </c>
      <c r="N15" s="409">
        <f t="shared" si="8"/>
        <v>0</v>
      </c>
      <c r="O15" s="411">
        <v>0</v>
      </c>
      <c r="P15" s="409">
        <f t="shared" si="9"/>
        <v>0</v>
      </c>
      <c r="Q15" s="409">
        <f t="shared" si="10"/>
        <v>0</v>
      </c>
      <c r="R15" s="409">
        <f t="shared" si="11"/>
        <v>0</v>
      </c>
      <c r="S15" s="411">
        <f t="shared" si="12"/>
        <v>15</v>
      </c>
      <c r="T15" s="409">
        <f t="shared" si="13"/>
        <v>1.3499999999999999</v>
      </c>
      <c r="U15" s="409">
        <f t="shared" si="14"/>
        <v>0.15</v>
      </c>
      <c r="V15" s="409">
        <f t="shared" si="15"/>
        <v>1.4999999999999998</v>
      </c>
      <c r="W15" s="394">
        <v>-74</v>
      </c>
      <c r="X15" s="394">
        <v>169</v>
      </c>
      <c r="Y15" s="412">
        <v>15</v>
      </c>
    </row>
    <row r="16" spans="1:25" s="394" customFormat="1" ht="22.5" customHeight="1" x14ac:dyDescent="0.25">
      <c r="A16" s="543">
        <v>5</v>
      </c>
      <c r="B16" s="350" t="s">
        <v>897</v>
      </c>
      <c r="C16" s="412">
        <v>15</v>
      </c>
      <c r="D16" s="409">
        <f t="shared" si="0"/>
        <v>1.3499999999999999</v>
      </c>
      <c r="E16" s="409">
        <f t="shared" si="1"/>
        <v>0.15</v>
      </c>
      <c r="F16" s="409">
        <f t="shared" si="2"/>
        <v>1.4999999999999998</v>
      </c>
      <c r="G16" s="411">
        <v>0</v>
      </c>
      <c r="H16" s="409">
        <f t="shared" si="3"/>
        <v>0</v>
      </c>
      <c r="I16" s="409">
        <f t="shared" si="4"/>
        <v>0</v>
      </c>
      <c r="J16" s="409">
        <f t="shared" si="5"/>
        <v>0</v>
      </c>
      <c r="K16" s="411">
        <v>0</v>
      </c>
      <c r="L16" s="409">
        <f t="shared" si="6"/>
        <v>0</v>
      </c>
      <c r="M16" s="409">
        <f t="shared" si="7"/>
        <v>0</v>
      </c>
      <c r="N16" s="409">
        <f t="shared" si="8"/>
        <v>0</v>
      </c>
      <c r="O16" s="411">
        <v>0</v>
      </c>
      <c r="P16" s="409">
        <f t="shared" si="9"/>
        <v>0</v>
      </c>
      <c r="Q16" s="409">
        <f t="shared" si="10"/>
        <v>0</v>
      </c>
      <c r="R16" s="409">
        <f t="shared" si="11"/>
        <v>0</v>
      </c>
      <c r="S16" s="411">
        <f t="shared" si="12"/>
        <v>15</v>
      </c>
      <c r="T16" s="409">
        <f t="shared" si="13"/>
        <v>1.3499999999999999</v>
      </c>
      <c r="U16" s="409">
        <f t="shared" si="14"/>
        <v>0.15</v>
      </c>
      <c r="V16" s="409">
        <f t="shared" si="15"/>
        <v>1.4999999999999998</v>
      </c>
      <c r="W16" s="394">
        <v>-114</v>
      </c>
      <c r="X16" s="394">
        <v>119</v>
      </c>
      <c r="Y16" s="412">
        <v>15</v>
      </c>
    </row>
    <row r="17" spans="1:25" s="394" customFormat="1" ht="22.5" customHeight="1" x14ac:dyDescent="0.25">
      <c r="A17" s="543">
        <v>6</v>
      </c>
      <c r="B17" s="350" t="s">
        <v>898</v>
      </c>
      <c r="C17" s="412">
        <v>20</v>
      </c>
      <c r="D17" s="409">
        <f t="shared" si="0"/>
        <v>1.7999999999999998</v>
      </c>
      <c r="E17" s="409">
        <f t="shared" si="1"/>
        <v>0.2</v>
      </c>
      <c r="F17" s="409">
        <f t="shared" si="2"/>
        <v>1.9999999999999998</v>
      </c>
      <c r="G17" s="411">
        <v>0</v>
      </c>
      <c r="H17" s="409">
        <f t="shared" si="3"/>
        <v>0</v>
      </c>
      <c r="I17" s="409">
        <f t="shared" si="4"/>
        <v>0</v>
      </c>
      <c r="J17" s="409">
        <f t="shared" si="5"/>
        <v>0</v>
      </c>
      <c r="K17" s="411">
        <v>0</v>
      </c>
      <c r="L17" s="409">
        <f t="shared" si="6"/>
        <v>0</v>
      </c>
      <c r="M17" s="409">
        <f t="shared" si="7"/>
        <v>0</v>
      </c>
      <c r="N17" s="409">
        <f t="shared" si="8"/>
        <v>0</v>
      </c>
      <c r="O17" s="411">
        <v>0</v>
      </c>
      <c r="P17" s="409">
        <f t="shared" si="9"/>
        <v>0</v>
      </c>
      <c r="Q17" s="409">
        <f t="shared" si="10"/>
        <v>0</v>
      </c>
      <c r="R17" s="409">
        <f t="shared" si="11"/>
        <v>0</v>
      </c>
      <c r="S17" s="411">
        <f t="shared" si="12"/>
        <v>20</v>
      </c>
      <c r="T17" s="409">
        <f t="shared" si="13"/>
        <v>1.7999999999999998</v>
      </c>
      <c r="U17" s="409">
        <f t="shared" si="14"/>
        <v>0.2</v>
      </c>
      <c r="V17" s="409">
        <f t="shared" si="15"/>
        <v>1.9999999999999998</v>
      </c>
      <c r="W17" s="394">
        <v>373</v>
      </c>
      <c r="X17" s="394">
        <v>0</v>
      </c>
      <c r="Y17" s="412">
        <v>20</v>
      </c>
    </row>
    <row r="18" spans="1:25" s="394" customFormat="1" ht="22.5" customHeight="1" x14ac:dyDescent="0.25">
      <c r="A18" s="543">
        <v>7</v>
      </c>
      <c r="B18" s="350" t="s">
        <v>899</v>
      </c>
      <c r="C18" s="412">
        <v>10</v>
      </c>
      <c r="D18" s="409">
        <f t="shared" si="0"/>
        <v>0.89999999999999991</v>
      </c>
      <c r="E18" s="409">
        <f t="shared" si="1"/>
        <v>0.1</v>
      </c>
      <c r="F18" s="409">
        <f t="shared" si="2"/>
        <v>0.99999999999999989</v>
      </c>
      <c r="G18" s="411">
        <v>0</v>
      </c>
      <c r="H18" s="409">
        <f t="shared" si="3"/>
        <v>0</v>
      </c>
      <c r="I18" s="409">
        <f t="shared" si="4"/>
        <v>0</v>
      </c>
      <c r="J18" s="409">
        <f t="shared" si="5"/>
        <v>0</v>
      </c>
      <c r="K18" s="411">
        <v>0</v>
      </c>
      <c r="L18" s="409">
        <f t="shared" si="6"/>
        <v>0</v>
      </c>
      <c r="M18" s="409">
        <f t="shared" si="7"/>
        <v>0</v>
      </c>
      <c r="N18" s="409">
        <f t="shared" si="8"/>
        <v>0</v>
      </c>
      <c r="O18" s="411">
        <v>0</v>
      </c>
      <c r="P18" s="409">
        <f t="shared" si="9"/>
        <v>0</v>
      </c>
      <c r="Q18" s="409">
        <f t="shared" si="10"/>
        <v>0</v>
      </c>
      <c r="R18" s="409">
        <f t="shared" si="11"/>
        <v>0</v>
      </c>
      <c r="S18" s="411">
        <f t="shared" si="12"/>
        <v>10</v>
      </c>
      <c r="T18" s="409">
        <f t="shared" si="13"/>
        <v>0.89999999999999991</v>
      </c>
      <c r="U18" s="409">
        <f t="shared" si="14"/>
        <v>0.1</v>
      </c>
      <c r="V18" s="409">
        <f t="shared" si="15"/>
        <v>0.99999999999999989</v>
      </c>
      <c r="W18" s="394">
        <v>-6</v>
      </c>
      <c r="X18" s="394">
        <v>93</v>
      </c>
      <c r="Y18" s="412">
        <v>10</v>
      </c>
    </row>
    <row r="19" spans="1:25" s="394" customFormat="1" ht="22.5" customHeight="1" x14ac:dyDescent="0.25">
      <c r="A19" s="543">
        <v>8</v>
      </c>
      <c r="B19" s="350" t="s">
        <v>900</v>
      </c>
      <c r="C19" s="412">
        <v>12</v>
      </c>
      <c r="D19" s="409">
        <f t="shared" si="0"/>
        <v>1.08</v>
      </c>
      <c r="E19" s="409">
        <f t="shared" si="1"/>
        <v>0.12</v>
      </c>
      <c r="F19" s="409">
        <f t="shared" si="2"/>
        <v>1.2000000000000002</v>
      </c>
      <c r="G19" s="411">
        <v>0</v>
      </c>
      <c r="H19" s="409">
        <f t="shared" si="3"/>
        <v>0</v>
      </c>
      <c r="I19" s="409">
        <f t="shared" si="4"/>
        <v>0</v>
      </c>
      <c r="J19" s="409">
        <f t="shared" si="5"/>
        <v>0</v>
      </c>
      <c r="K19" s="411">
        <v>0</v>
      </c>
      <c r="L19" s="409">
        <f t="shared" si="6"/>
        <v>0</v>
      </c>
      <c r="M19" s="409">
        <f t="shared" si="7"/>
        <v>0</v>
      </c>
      <c r="N19" s="409">
        <f t="shared" si="8"/>
        <v>0</v>
      </c>
      <c r="O19" s="411">
        <v>0</v>
      </c>
      <c r="P19" s="409">
        <f t="shared" si="9"/>
        <v>0</v>
      </c>
      <c r="Q19" s="409">
        <f t="shared" si="10"/>
        <v>0</v>
      </c>
      <c r="R19" s="409">
        <f t="shared" si="11"/>
        <v>0</v>
      </c>
      <c r="S19" s="411">
        <f t="shared" si="12"/>
        <v>12</v>
      </c>
      <c r="T19" s="409">
        <f t="shared" si="13"/>
        <v>1.08</v>
      </c>
      <c r="U19" s="409">
        <f t="shared" si="14"/>
        <v>0.12</v>
      </c>
      <c r="V19" s="409">
        <f t="shared" si="15"/>
        <v>1.2000000000000002</v>
      </c>
      <c r="W19" s="394">
        <v>0</v>
      </c>
      <c r="X19" s="394">
        <v>0</v>
      </c>
      <c r="Y19" s="412">
        <v>12</v>
      </c>
    </row>
    <row r="20" spans="1:25" s="394" customFormat="1" ht="22.5" customHeight="1" x14ac:dyDescent="0.25">
      <c r="A20" s="543">
        <v>9</v>
      </c>
      <c r="B20" s="350" t="s">
        <v>901</v>
      </c>
      <c r="C20" s="412">
        <v>15</v>
      </c>
      <c r="D20" s="409">
        <f t="shared" si="0"/>
        <v>1.3499999999999999</v>
      </c>
      <c r="E20" s="409">
        <f t="shared" si="1"/>
        <v>0.15</v>
      </c>
      <c r="F20" s="409">
        <f t="shared" si="2"/>
        <v>1.4999999999999998</v>
      </c>
      <c r="G20" s="411">
        <v>0</v>
      </c>
      <c r="H20" s="409">
        <f t="shared" si="3"/>
        <v>0</v>
      </c>
      <c r="I20" s="409">
        <f t="shared" si="4"/>
        <v>0</v>
      </c>
      <c r="J20" s="409">
        <f t="shared" si="5"/>
        <v>0</v>
      </c>
      <c r="K20" s="411">
        <v>0</v>
      </c>
      <c r="L20" s="409">
        <f t="shared" si="6"/>
        <v>0</v>
      </c>
      <c r="M20" s="409">
        <f t="shared" si="7"/>
        <v>0</v>
      </c>
      <c r="N20" s="409">
        <f t="shared" si="8"/>
        <v>0</v>
      </c>
      <c r="O20" s="411">
        <v>0</v>
      </c>
      <c r="P20" s="409">
        <f t="shared" si="9"/>
        <v>0</v>
      </c>
      <c r="Q20" s="409">
        <f t="shared" si="10"/>
        <v>0</v>
      </c>
      <c r="R20" s="409">
        <f t="shared" si="11"/>
        <v>0</v>
      </c>
      <c r="S20" s="411">
        <f t="shared" si="12"/>
        <v>15</v>
      </c>
      <c r="T20" s="409">
        <f t="shared" si="13"/>
        <v>1.3499999999999999</v>
      </c>
      <c r="U20" s="409">
        <f t="shared" si="14"/>
        <v>0.15</v>
      </c>
      <c r="V20" s="409">
        <f t="shared" si="15"/>
        <v>1.4999999999999998</v>
      </c>
      <c r="W20" s="394">
        <v>-73</v>
      </c>
      <c r="X20" s="394">
        <v>34</v>
      </c>
      <c r="Y20" s="412">
        <v>15</v>
      </c>
    </row>
    <row r="21" spans="1:25" s="394" customFormat="1" ht="22.5" customHeight="1" x14ac:dyDescent="0.25">
      <c r="A21" s="543">
        <v>10</v>
      </c>
      <c r="B21" s="350" t="s">
        <v>902</v>
      </c>
      <c r="C21" s="412">
        <v>10</v>
      </c>
      <c r="D21" s="409">
        <f t="shared" si="0"/>
        <v>0.89999999999999991</v>
      </c>
      <c r="E21" s="409">
        <f t="shared" si="1"/>
        <v>0.1</v>
      </c>
      <c r="F21" s="409">
        <f t="shared" si="2"/>
        <v>0.99999999999999989</v>
      </c>
      <c r="G21" s="411">
        <v>0</v>
      </c>
      <c r="H21" s="409">
        <f t="shared" si="3"/>
        <v>0</v>
      </c>
      <c r="I21" s="409">
        <f t="shared" si="4"/>
        <v>0</v>
      </c>
      <c r="J21" s="409">
        <f t="shared" si="5"/>
        <v>0</v>
      </c>
      <c r="K21" s="411">
        <v>0</v>
      </c>
      <c r="L21" s="409">
        <f t="shared" si="6"/>
        <v>0</v>
      </c>
      <c r="M21" s="409">
        <f t="shared" si="7"/>
        <v>0</v>
      </c>
      <c r="N21" s="409">
        <f t="shared" si="8"/>
        <v>0</v>
      </c>
      <c r="O21" s="411">
        <v>0</v>
      </c>
      <c r="P21" s="409">
        <f t="shared" si="9"/>
        <v>0</v>
      </c>
      <c r="Q21" s="409">
        <f t="shared" si="10"/>
        <v>0</v>
      </c>
      <c r="R21" s="409">
        <f t="shared" si="11"/>
        <v>0</v>
      </c>
      <c r="S21" s="411">
        <f t="shared" si="12"/>
        <v>10</v>
      </c>
      <c r="T21" s="409">
        <f t="shared" si="13"/>
        <v>0.89999999999999991</v>
      </c>
      <c r="U21" s="409">
        <f t="shared" si="14"/>
        <v>0.1</v>
      </c>
      <c r="V21" s="409">
        <f t="shared" si="15"/>
        <v>0.99999999999999989</v>
      </c>
      <c r="W21" s="394">
        <v>25</v>
      </c>
      <c r="X21" s="394">
        <v>71</v>
      </c>
      <c r="Y21" s="412">
        <v>10</v>
      </c>
    </row>
    <row r="22" spans="1:25" s="394" customFormat="1" ht="22.5" customHeight="1" x14ac:dyDescent="0.25">
      <c r="A22" s="663">
        <v>11</v>
      </c>
      <c r="B22" s="45" t="s">
        <v>938</v>
      </c>
      <c r="C22" s="412">
        <v>10</v>
      </c>
      <c r="D22" s="409">
        <f>C22*0.09</f>
        <v>0.89999999999999991</v>
      </c>
      <c r="E22" s="409">
        <f>C22*0.01</f>
        <v>0.1</v>
      </c>
      <c r="F22" s="409">
        <f>E22+D22</f>
        <v>0.99999999999999989</v>
      </c>
      <c r="G22" s="411">
        <v>0</v>
      </c>
      <c r="H22" s="409">
        <f>G22*0.135</f>
        <v>0</v>
      </c>
      <c r="I22" s="409">
        <f>G22*0.015</f>
        <v>0</v>
      </c>
      <c r="J22" s="409">
        <f>I22+H22</f>
        <v>0</v>
      </c>
      <c r="K22" s="411">
        <v>0</v>
      </c>
      <c r="L22" s="409">
        <f>K22*0.18</f>
        <v>0</v>
      </c>
      <c r="M22" s="409">
        <f>K22*0.02</f>
        <v>0</v>
      </c>
      <c r="N22" s="409">
        <f>M22+L22</f>
        <v>0</v>
      </c>
      <c r="O22" s="411">
        <v>0</v>
      </c>
      <c r="P22" s="409">
        <f>O22*0.225</f>
        <v>0</v>
      </c>
      <c r="Q22" s="409">
        <f>O22*0.025</f>
        <v>0</v>
      </c>
      <c r="R22" s="409">
        <f>Q22+P22</f>
        <v>0</v>
      </c>
      <c r="S22" s="411">
        <f t="shared" si="12"/>
        <v>10</v>
      </c>
      <c r="T22" s="409">
        <f>D22+H22+L22+P22</f>
        <v>0.89999999999999991</v>
      </c>
      <c r="U22" s="409">
        <f>E22+I22+M22+Q22</f>
        <v>0.1</v>
      </c>
      <c r="V22" s="409">
        <f>U22+T22</f>
        <v>0.99999999999999989</v>
      </c>
      <c r="X22" s="394">
        <v>0</v>
      </c>
      <c r="Y22" s="412">
        <v>10</v>
      </c>
    </row>
    <row r="23" spans="1:25" s="394" customFormat="1" ht="22.5" customHeight="1" x14ac:dyDescent="0.25">
      <c r="A23" s="663">
        <v>12</v>
      </c>
      <c r="B23" s="45" t="s">
        <v>939</v>
      </c>
      <c r="C23" s="412">
        <v>15</v>
      </c>
      <c r="D23" s="409">
        <f t="shared" ref="D23:D31" si="16">C23*0.09</f>
        <v>1.3499999999999999</v>
      </c>
      <c r="E23" s="409">
        <f t="shared" ref="E23:E31" si="17">C23*0.01</f>
        <v>0.15</v>
      </c>
      <c r="F23" s="409">
        <f t="shared" ref="F23:F31" si="18">E23+D23</f>
        <v>1.4999999999999998</v>
      </c>
      <c r="G23" s="411">
        <v>0</v>
      </c>
      <c r="H23" s="409">
        <f t="shared" ref="H23:H31" si="19">G23*0.135</f>
        <v>0</v>
      </c>
      <c r="I23" s="409">
        <f t="shared" ref="I23:I31" si="20">G23*0.015</f>
        <v>0</v>
      </c>
      <c r="J23" s="409">
        <f t="shared" ref="J23:J31" si="21">I23+H23</f>
        <v>0</v>
      </c>
      <c r="K23" s="411">
        <v>0</v>
      </c>
      <c r="L23" s="409">
        <f t="shared" ref="L23:L31" si="22">K23*0.18</f>
        <v>0</v>
      </c>
      <c r="M23" s="409">
        <f t="shared" ref="M23:M31" si="23">K23*0.02</f>
        <v>0</v>
      </c>
      <c r="N23" s="409">
        <f t="shared" ref="N23:N31" si="24">M23+L23</f>
        <v>0</v>
      </c>
      <c r="O23" s="411">
        <v>0</v>
      </c>
      <c r="P23" s="409">
        <f t="shared" ref="P23:P31" si="25">O23*0.225</f>
        <v>0</v>
      </c>
      <c r="Q23" s="409">
        <f t="shared" ref="Q23:Q31" si="26">O23*0.025</f>
        <v>0</v>
      </c>
      <c r="R23" s="409">
        <f t="shared" ref="R23:R31" si="27">Q23+P23</f>
        <v>0</v>
      </c>
      <c r="S23" s="411">
        <f t="shared" ref="S23:S33" si="28">C23+G23+K23+O23</f>
        <v>15</v>
      </c>
      <c r="T23" s="409">
        <f t="shared" ref="T23:T31" si="29">D23+H23+L23+P23</f>
        <v>1.3499999999999999</v>
      </c>
      <c r="U23" s="409">
        <f t="shared" ref="U23:U31" si="30">E23+I23+M23+Q23</f>
        <v>0.15</v>
      </c>
      <c r="V23" s="409">
        <f t="shared" ref="V23:V31" si="31">U23+T23</f>
        <v>1.4999999999999998</v>
      </c>
      <c r="X23" s="394">
        <v>0</v>
      </c>
      <c r="Y23" s="412">
        <v>15</v>
      </c>
    </row>
    <row r="24" spans="1:25" s="394" customFormat="1" ht="22.5" customHeight="1" x14ac:dyDescent="0.25">
      <c r="A24" s="663">
        <v>13</v>
      </c>
      <c r="B24" s="45" t="s">
        <v>940</v>
      </c>
      <c r="C24" s="412">
        <v>15</v>
      </c>
      <c r="D24" s="409">
        <f t="shared" si="16"/>
        <v>1.3499999999999999</v>
      </c>
      <c r="E24" s="409">
        <f t="shared" si="17"/>
        <v>0.15</v>
      </c>
      <c r="F24" s="409">
        <f t="shared" si="18"/>
        <v>1.4999999999999998</v>
      </c>
      <c r="G24" s="411">
        <v>0</v>
      </c>
      <c r="H24" s="409">
        <f t="shared" si="19"/>
        <v>0</v>
      </c>
      <c r="I24" s="409">
        <f t="shared" si="20"/>
        <v>0</v>
      </c>
      <c r="J24" s="409">
        <f t="shared" si="21"/>
        <v>0</v>
      </c>
      <c r="K24" s="411">
        <v>0</v>
      </c>
      <c r="L24" s="409">
        <f t="shared" si="22"/>
        <v>0</v>
      </c>
      <c r="M24" s="409">
        <f t="shared" si="23"/>
        <v>0</v>
      </c>
      <c r="N24" s="409">
        <f t="shared" si="24"/>
        <v>0</v>
      </c>
      <c r="O24" s="411">
        <v>0</v>
      </c>
      <c r="P24" s="409">
        <f t="shared" si="25"/>
        <v>0</v>
      </c>
      <c r="Q24" s="409">
        <f t="shared" si="26"/>
        <v>0</v>
      </c>
      <c r="R24" s="409">
        <f t="shared" si="27"/>
        <v>0</v>
      </c>
      <c r="S24" s="412">
        <f t="shared" si="28"/>
        <v>15</v>
      </c>
      <c r="T24" s="409">
        <f t="shared" si="29"/>
        <v>1.3499999999999999</v>
      </c>
      <c r="U24" s="409">
        <f t="shared" si="30"/>
        <v>0.15</v>
      </c>
      <c r="V24" s="409">
        <f t="shared" si="31"/>
        <v>1.4999999999999998</v>
      </c>
      <c r="X24" s="394">
        <v>14</v>
      </c>
      <c r="Y24" s="412">
        <v>15</v>
      </c>
    </row>
    <row r="25" spans="1:25" s="394" customFormat="1" ht="22.5" customHeight="1" x14ac:dyDescent="0.25">
      <c r="A25" s="663">
        <v>14</v>
      </c>
      <c r="B25" s="45" t="s">
        <v>941</v>
      </c>
      <c r="C25" s="412">
        <v>10</v>
      </c>
      <c r="D25" s="409">
        <f t="shared" si="16"/>
        <v>0.89999999999999991</v>
      </c>
      <c r="E25" s="409">
        <f t="shared" si="17"/>
        <v>0.1</v>
      </c>
      <c r="F25" s="409">
        <f t="shared" si="18"/>
        <v>0.99999999999999989</v>
      </c>
      <c r="G25" s="411">
        <v>0</v>
      </c>
      <c r="H25" s="409">
        <f t="shared" si="19"/>
        <v>0</v>
      </c>
      <c r="I25" s="409">
        <f t="shared" si="20"/>
        <v>0</v>
      </c>
      <c r="J25" s="409">
        <f t="shared" si="21"/>
        <v>0</v>
      </c>
      <c r="K25" s="411">
        <v>0</v>
      </c>
      <c r="L25" s="409">
        <f t="shared" si="22"/>
        <v>0</v>
      </c>
      <c r="M25" s="409">
        <f t="shared" si="23"/>
        <v>0</v>
      </c>
      <c r="N25" s="409">
        <f t="shared" si="24"/>
        <v>0</v>
      </c>
      <c r="O25" s="411">
        <v>0</v>
      </c>
      <c r="P25" s="409">
        <f t="shared" si="25"/>
        <v>0</v>
      </c>
      <c r="Q25" s="409">
        <f t="shared" si="26"/>
        <v>0</v>
      </c>
      <c r="R25" s="409">
        <f t="shared" si="27"/>
        <v>0</v>
      </c>
      <c r="S25" s="412">
        <f t="shared" si="28"/>
        <v>10</v>
      </c>
      <c r="T25" s="409">
        <f t="shared" si="29"/>
        <v>0.89999999999999991</v>
      </c>
      <c r="U25" s="409">
        <f t="shared" si="30"/>
        <v>0.1</v>
      </c>
      <c r="V25" s="409">
        <f t="shared" si="31"/>
        <v>0.99999999999999989</v>
      </c>
      <c r="X25" s="394">
        <v>0</v>
      </c>
      <c r="Y25" s="412">
        <v>10</v>
      </c>
    </row>
    <row r="26" spans="1:25" s="394" customFormat="1" ht="22.5" customHeight="1" x14ac:dyDescent="0.25">
      <c r="A26" s="663">
        <v>15</v>
      </c>
      <c r="B26" s="45" t="s">
        <v>942</v>
      </c>
      <c r="C26" s="412">
        <v>10</v>
      </c>
      <c r="D26" s="409">
        <f t="shared" si="16"/>
        <v>0.89999999999999991</v>
      </c>
      <c r="E26" s="409">
        <f t="shared" si="17"/>
        <v>0.1</v>
      </c>
      <c r="F26" s="409">
        <f t="shared" si="18"/>
        <v>0.99999999999999989</v>
      </c>
      <c r="G26" s="411">
        <v>0</v>
      </c>
      <c r="H26" s="409">
        <f t="shared" si="19"/>
        <v>0</v>
      </c>
      <c r="I26" s="409">
        <f t="shared" si="20"/>
        <v>0</v>
      </c>
      <c r="J26" s="409">
        <f t="shared" si="21"/>
        <v>0</v>
      </c>
      <c r="K26" s="411">
        <v>0</v>
      </c>
      <c r="L26" s="409">
        <f t="shared" si="22"/>
        <v>0</v>
      </c>
      <c r="M26" s="409">
        <f t="shared" si="23"/>
        <v>0</v>
      </c>
      <c r="N26" s="409">
        <f t="shared" si="24"/>
        <v>0</v>
      </c>
      <c r="O26" s="411">
        <v>0</v>
      </c>
      <c r="P26" s="409">
        <f t="shared" si="25"/>
        <v>0</v>
      </c>
      <c r="Q26" s="409">
        <f t="shared" si="26"/>
        <v>0</v>
      </c>
      <c r="R26" s="409">
        <f t="shared" si="27"/>
        <v>0</v>
      </c>
      <c r="S26" s="412">
        <f t="shared" si="28"/>
        <v>10</v>
      </c>
      <c r="T26" s="409">
        <f t="shared" si="29"/>
        <v>0.89999999999999991</v>
      </c>
      <c r="U26" s="409">
        <f t="shared" si="30"/>
        <v>0.1</v>
      </c>
      <c r="V26" s="409">
        <f t="shared" si="31"/>
        <v>0.99999999999999989</v>
      </c>
      <c r="X26" s="394">
        <v>17</v>
      </c>
      <c r="Y26" s="412">
        <v>10</v>
      </c>
    </row>
    <row r="27" spans="1:25" s="394" customFormat="1" ht="22.5" customHeight="1" x14ac:dyDescent="0.25">
      <c r="A27" s="663">
        <v>16</v>
      </c>
      <c r="B27" s="45" t="s">
        <v>943</v>
      </c>
      <c r="C27" s="412">
        <v>15</v>
      </c>
      <c r="D27" s="409">
        <f t="shared" si="16"/>
        <v>1.3499999999999999</v>
      </c>
      <c r="E27" s="409">
        <f t="shared" si="17"/>
        <v>0.15</v>
      </c>
      <c r="F27" s="409">
        <f t="shared" si="18"/>
        <v>1.4999999999999998</v>
      </c>
      <c r="G27" s="411">
        <v>0</v>
      </c>
      <c r="H27" s="409">
        <f t="shared" si="19"/>
        <v>0</v>
      </c>
      <c r="I27" s="409">
        <f t="shared" si="20"/>
        <v>0</v>
      </c>
      <c r="J27" s="409">
        <f t="shared" si="21"/>
        <v>0</v>
      </c>
      <c r="K27" s="411">
        <v>0</v>
      </c>
      <c r="L27" s="409">
        <f t="shared" si="22"/>
        <v>0</v>
      </c>
      <c r="M27" s="409">
        <f t="shared" si="23"/>
        <v>0</v>
      </c>
      <c r="N27" s="409">
        <f t="shared" si="24"/>
        <v>0</v>
      </c>
      <c r="O27" s="411">
        <v>0</v>
      </c>
      <c r="P27" s="409">
        <f t="shared" si="25"/>
        <v>0</v>
      </c>
      <c r="Q27" s="409">
        <f t="shared" si="26"/>
        <v>0</v>
      </c>
      <c r="R27" s="409">
        <f t="shared" si="27"/>
        <v>0</v>
      </c>
      <c r="S27" s="412">
        <f t="shared" si="28"/>
        <v>15</v>
      </c>
      <c r="T27" s="409">
        <f t="shared" si="29"/>
        <v>1.3499999999999999</v>
      </c>
      <c r="U27" s="409">
        <f t="shared" si="30"/>
        <v>0.15</v>
      </c>
      <c r="V27" s="409">
        <f t="shared" si="31"/>
        <v>1.4999999999999998</v>
      </c>
      <c r="X27" s="394">
        <v>7</v>
      </c>
      <c r="Y27" s="412">
        <v>15</v>
      </c>
    </row>
    <row r="28" spans="1:25" s="394" customFormat="1" ht="22.5" customHeight="1" x14ac:dyDescent="0.25">
      <c r="A28" s="663">
        <v>17</v>
      </c>
      <c r="B28" s="45" t="s">
        <v>944</v>
      </c>
      <c r="C28" s="412">
        <v>15</v>
      </c>
      <c r="D28" s="409">
        <f t="shared" si="16"/>
        <v>1.3499999999999999</v>
      </c>
      <c r="E28" s="409">
        <f t="shared" si="17"/>
        <v>0.15</v>
      </c>
      <c r="F28" s="409">
        <f t="shared" si="18"/>
        <v>1.4999999999999998</v>
      </c>
      <c r="G28" s="411">
        <v>0</v>
      </c>
      <c r="H28" s="409">
        <f t="shared" si="19"/>
        <v>0</v>
      </c>
      <c r="I28" s="409">
        <f t="shared" si="20"/>
        <v>0</v>
      </c>
      <c r="J28" s="409">
        <f t="shared" si="21"/>
        <v>0</v>
      </c>
      <c r="K28" s="411">
        <v>0</v>
      </c>
      <c r="L28" s="409">
        <f t="shared" si="22"/>
        <v>0</v>
      </c>
      <c r="M28" s="409">
        <f t="shared" si="23"/>
        <v>0</v>
      </c>
      <c r="N28" s="409">
        <f t="shared" si="24"/>
        <v>0</v>
      </c>
      <c r="O28" s="411">
        <v>0</v>
      </c>
      <c r="P28" s="409">
        <f t="shared" si="25"/>
        <v>0</v>
      </c>
      <c r="Q28" s="409">
        <f t="shared" si="26"/>
        <v>0</v>
      </c>
      <c r="R28" s="409">
        <f t="shared" si="27"/>
        <v>0</v>
      </c>
      <c r="S28" s="412">
        <f t="shared" si="28"/>
        <v>15</v>
      </c>
      <c r="T28" s="409">
        <f t="shared" si="29"/>
        <v>1.3499999999999999</v>
      </c>
      <c r="U28" s="409">
        <f t="shared" si="30"/>
        <v>0.15</v>
      </c>
      <c r="V28" s="409">
        <f t="shared" si="31"/>
        <v>1.4999999999999998</v>
      </c>
      <c r="X28" s="394">
        <v>0</v>
      </c>
      <c r="Y28" s="412">
        <v>15</v>
      </c>
    </row>
    <row r="29" spans="1:25" s="394" customFormat="1" ht="22.5" customHeight="1" x14ac:dyDescent="0.25">
      <c r="A29" s="663">
        <v>18</v>
      </c>
      <c r="B29" s="45" t="s">
        <v>945</v>
      </c>
      <c r="C29" s="412">
        <v>18</v>
      </c>
      <c r="D29" s="409">
        <f t="shared" si="16"/>
        <v>1.6199999999999999</v>
      </c>
      <c r="E29" s="409">
        <f t="shared" si="17"/>
        <v>0.18</v>
      </c>
      <c r="F29" s="409">
        <f t="shared" si="18"/>
        <v>1.7999999999999998</v>
      </c>
      <c r="G29" s="411">
        <v>0</v>
      </c>
      <c r="H29" s="409">
        <f t="shared" si="19"/>
        <v>0</v>
      </c>
      <c r="I29" s="409">
        <f t="shared" si="20"/>
        <v>0</v>
      </c>
      <c r="J29" s="409">
        <f t="shared" si="21"/>
        <v>0</v>
      </c>
      <c r="K29" s="411">
        <v>0</v>
      </c>
      <c r="L29" s="409">
        <f t="shared" si="22"/>
        <v>0</v>
      </c>
      <c r="M29" s="409">
        <f t="shared" si="23"/>
        <v>0</v>
      </c>
      <c r="N29" s="409">
        <f t="shared" si="24"/>
        <v>0</v>
      </c>
      <c r="O29" s="411">
        <v>0</v>
      </c>
      <c r="P29" s="409">
        <f t="shared" si="25"/>
        <v>0</v>
      </c>
      <c r="Q29" s="409">
        <f t="shared" si="26"/>
        <v>0</v>
      </c>
      <c r="R29" s="409">
        <f t="shared" si="27"/>
        <v>0</v>
      </c>
      <c r="S29" s="412">
        <f t="shared" si="28"/>
        <v>18</v>
      </c>
      <c r="T29" s="409">
        <f t="shared" si="29"/>
        <v>1.6199999999999999</v>
      </c>
      <c r="U29" s="409">
        <f t="shared" si="30"/>
        <v>0.18</v>
      </c>
      <c r="V29" s="409">
        <f t="shared" si="31"/>
        <v>1.7999999999999998</v>
      </c>
      <c r="X29" s="394">
        <v>73</v>
      </c>
      <c r="Y29" s="412">
        <v>18</v>
      </c>
    </row>
    <row r="30" spans="1:25" s="394" customFormat="1" ht="22.5" customHeight="1" x14ac:dyDescent="0.25">
      <c r="A30" s="663">
        <v>19</v>
      </c>
      <c r="B30" s="45" t="s">
        <v>946</v>
      </c>
      <c r="C30" s="412">
        <v>10</v>
      </c>
      <c r="D30" s="409">
        <f t="shared" si="16"/>
        <v>0.89999999999999991</v>
      </c>
      <c r="E30" s="409">
        <f t="shared" si="17"/>
        <v>0.1</v>
      </c>
      <c r="F30" s="409">
        <f t="shared" si="18"/>
        <v>0.99999999999999989</v>
      </c>
      <c r="G30" s="411">
        <v>0</v>
      </c>
      <c r="H30" s="409">
        <f t="shared" si="19"/>
        <v>0</v>
      </c>
      <c r="I30" s="409">
        <f t="shared" si="20"/>
        <v>0</v>
      </c>
      <c r="J30" s="409">
        <f t="shared" si="21"/>
        <v>0</v>
      </c>
      <c r="K30" s="411">
        <v>0</v>
      </c>
      <c r="L30" s="409">
        <f t="shared" si="22"/>
        <v>0</v>
      </c>
      <c r="M30" s="409">
        <f t="shared" si="23"/>
        <v>0</v>
      </c>
      <c r="N30" s="409">
        <f t="shared" si="24"/>
        <v>0</v>
      </c>
      <c r="O30" s="411">
        <v>0</v>
      </c>
      <c r="P30" s="409">
        <f t="shared" si="25"/>
        <v>0</v>
      </c>
      <c r="Q30" s="409">
        <f t="shared" si="26"/>
        <v>0</v>
      </c>
      <c r="R30" s="409">
        <f t="shared" si="27"/>
        <v>0</v>
      </c>
      <c r="S30" s="412">
        <f t="shared" si="28"/>
        <v>10</v>
      </c>
      <c r="T30" s="409">
        <f t="shared" si="29"/>
        <v>0.89999999999999991</v>
      </c>
      <c r="U30" s="409">
        <f t="shared" si="30"/>
        <v>0.1</v>
      </c>
      <c r="V30" s="409">
        <f t="shared" si="31"/>
        <v>0.99999999999999989</v>
      </c>
      <c r="X30" s="394">
        <v>2</v>
      </c>
      <c r="Y30" s="412">
        <v>10</v>
      </c>
    </row>
    <row r="31" spans="1:25" s="394" customFormat="1" ht="22.5" customHeight="1" x14ac:dyDescent="0.25">
      <c r="A31" s="663">
        <v>20</v>
      </c>
      <c r="B31" s="45" t="s">
        <v>947</v>
      </c>
      <c r="C31" s="412">
        <v>10</v>
      </c>
      <c r="D31" s="409">
        <f t="shared" si="16"/>
        <v>0.89999999999999991</v>
      </c>
      <c r="E31" s="409">
        <f t="shared" si="17"/>
        <v>0.1</v>
      </c>
      <c r="F31" s="409">
        <f t="shared" si="18"/>
        <v>0.99999999999999989</v>
      </c>
      <c r="G31" s="411">
        <v>0</v>
      </c>
      <c r="H31" s="409">
        <f t="shared" si="19"/>
        <v>0</v>
      </c>
      <c r="I31" s="409">
        <f t="shared" si="20"/>
        <v>0</v>
      </c>
      <c r="J31" s="409">
        <f t="shared" si="21"/>
        <v>0</v>
      </c>
      <c r="K31" s="411">
        <v>0</v>
      </c>
      <c r="L31" s="409">
        <f t="shared" si="22"/>
        <v>0</v>
      </c>
      <c r="M31" s="409">
        <f t="shared" si="23"/>
        <v>0</v>
      </c>
      <c r="N31" s="409">
        <f t="shared" si="24"/>
        <v>0</v>
      </c>
      <c r="O31" s="411">
        <v>0</v>
      </c>
      <c r="P31" s="409">
        <f t="shared" si="25"/>
        <v>0</v>
      </c>
      <c r="Q31" s="409">
        <f t="shared" si="26"/>
        <v>0</v>
      </c>
      <c r="R31" s="409">
        <f t="shared" si="27"/>
        <v>0</v>
      </c>
      <c r="S31" s="412">
        <f t="shared" si="28"/>
        <v>10</v>
      </c>
      <c r="T31" s="409">
        <f t="shared" si="29"/>
        <v>0.89999999999999991</v>
      </c>
      <c r="U31" s="409">
        <f t="shared" si="30"/>
        <v>0.1</v>
      </c>
      <c r="V31" s="409">
        <f t="shared" si="31"/>
        <v>0.99999999999999989</v>
      </c>
      <c r="X31" s="394">
        <v>42</v>
      </c>
      <c r="Y31" s="412">
        <v>10</v>
      </c>
    </row>
    <row r="32" spans="1:25" s="394" customFormat="1" ht="22.5" customHeight="1" x14ac:dyDescent="0.25">
      <c r="A32" s="663">
        <v>21</v>
      </c>
      <c r="B32" s="45" t="s">
        <v>948</v>
      </c>
      <c r="C32" s="412">
        <v>10</v>
      </c>
      <c r="D32" s="409">
        <f>C32*0.09</f>
        <v>0.89999999999999991</v>
      </c>
      <c r="E32" s="409">
        <f>C32*0.01</f>
        <v>0.1</v>
      </c>
      <c r="F32" s="409">
        <f>E32+D32</f>
        <v>0.99999999999999989</v>
      </c>
      <c r="G32" s="411">
        <v>0</v>
      </c>
      <c r="H32" s="409">
        <f>G32*0.135</f>
        <v>0</v>
      </c>
      <c r="I32" s="409">
        <f>G32*0.015</f>
        <v>0</v>
      </c>
      <c r="J32" s="409">
        <f>I32+H32</f>
        <v>0</v>
      </c>
      <c r="K32" s="411">
        <v>0</v>
      </c>
      <c r="L32" s="409">
        <f>K32*0.18</f>
        <v>0</v>
      </c>
      <c r="M32" s="409">
        <f>K32*0.02</f>
        <v>0</v>
      </c>
      <c r="N32" s="409">
        <f>M32+L32</f>
        <v>0</v>
      </c>
      <c r="O32" s="411">
        <v>0</v>
      </c>
      <c r="P32" s="409">
        <f>O32*0.225</f>
        <v>0</v>
      </c>
      <c r="Q32" s="409">
        <f>O32*0.025</f>
        <v>0</v>
      </c>
      <c r="R32" s="409">
        <f>Q32+P32</f>
        <v>0</v>
      </c>
      <c r="S32" s="411">
        <f>C32+G32+K32+O32</f>
        <v>10</v>
      </c>
      <c r="T32" s="409">
        <f>D32+H32+L32+P32</f>
        <v>0.89999999999999991</v>
      </c>
      <c r="U32" s="409">
        <f>E32+I32+M32+Q32</f>
        <v>0.1</v>
      </c>
      <c r="V32" s="409">
        <f>U32+T32</f>
        <v>0.99999999999999989</v>
      </c>
      <c r="X32" s="394">
        <v>0</v>
      </c>
      <c r="Y32" s="412">
        <v>10</v>
      </c>
    </row>
    <row r="33" spans="1:25" s="394" customFormat="1" ht="22.5" customHeight="1" x14ac:dyDescent="0.25">
      <c r="A33" s="663">
        <v>22</v>
      </c>
      <c r="B33" s="45" t="s">
        <v>949</v>
      </c>
      <c r="C33" s="412">
        <v>10</v>
      </c>
      <c r="D33" s="409">
        <f t="shared" ref="D33" si="32">C33*0.09</f>
        <v>0.89999999999999991</v>
      </c>
      <c r="E33" s="409">
        <f t="shared" ref="E33" si="33">C33*0.01</f>
        <v>0.1</v>
      </c>
      <c r="F33" s="409">
        <f t="shared" ref="F33" si="34">E33+D33</f>
        <v>0.99999999999999989</v>
      </c>
      <c r="G33" s="411">
        <v>0</v>
      </c>
      <c r="H33" s="409">
        <f t="shared" ref="H33" si="35">G33*0.135</f>
        <v>0</v>
      </c>
      <c r="I33" s="409">
        <f t="shared" ref="I33" si="36">G33*0.015</f>
        <v>0</v>
      </c>
      <c r="J33" s="409">
        <f t="shared" ref="J33" si="37">I33+H33</f>
        <v>0</v>
      </c>
      <c r="K33" s="411">
        <v>0</v>
      </c>
      <c r="L33" s="409">
        <f t="shared" ref="L33" si="38">K33*0.18</f>
        <v>0</v>
      </c>
      <c r="M33" s="409">
        <f t="shared" ref="M33" si="39">K33*0.02</f>
        <v>0</v>
      </c>
      <c r="N33" s="409">
        <f t="shared" ref="N33" si="40">M33+L33</f>
        <v>0</v>
      </c>
      <c r="O33" s="411">
        <v>0</v>
      </c>
      <c r="P33" s="409">
        <f t="shared" ref="P33" si="41">O33*0.225</f>
        <v>0</v>
      </c>
      <c r="Q33" s="409">
        <f t="shared" ref="Q33" si="42">O33*0.025</f>
        <v>0</v>
      </c>
      <c r="R33" s="409">
        <f t="shared" ref="R33" si="43">Q33+P33</f>
        <v>0</v>
      </c>
      <c r="S33" s="411">
        <f t="shared" si="28"/>
        <v>10</v>
      </c>
      <c r="T33" s="409">
        <f t="shared" ref="T33" si="44">D33+H33+L33+P33</f>
        <v>0.89999999999999991</v>
      </c>
      <c r="U33" s="409">
        <f t="shared" ref="U33" si="45">E33+I33+M33+Q33</f>
        <v>0.1</v>
      </c>
      <c r="V33" s="409">
        <f t="shared" ref="V33" si="46">U33+T33</f>
        <v>0.99999999999999989</v>
      </c>
      <c r="X33" s="394">
        <v>2</v>
      </c>
      <c r="Y33" s="412">
        <v>10</v>
      </c>
    </row>
    <row r="34" spans="1:25" s="394" customFormat="1" ht="22.5" customHeight="1" x14ac:dyDescent="0.25">
      <c r="A34" s="395"/>
      <c r="B34" s="547" t="s">
        <v>950</v>
      </c>
      <c r="C34" s="413">
        <f>SUM(C12:C33)</f>
        <v>278</v>
      </c>
      <c r="D34" s="410">
        <f t="shared" ref="D34:V34" si="47">SUM(D12:D33)</f>
        <v>25.019999999999996</v>
      </c>
      <c r="E34" s="410">
        <f t="shared" si="47"/>
        <v>2.7800000000000007</v>
      </c>
      <c r="F34" s="410">
        <f t="shared" si="47"/>
        <v>27.8</v>
      </c>
      <c r="G34" s="413">
        <f t="shared" si="47"/>
        <v>0</v>
      </c>
      <c r="H34" s="410">
        <f t="shared" si="47"/>
        <v>0</v>
      </c>
      <c r="I34" s="410">
        <f t="shared" si="47"/>
        <v>0</v>
      </c>
      <c r="J34" s="410">
        <f t="shared" si="47"/>
        <v>0</v>
      </c>
      <c r="K34" s="413">
        <f t="shared" si="47"/>
        <v>0</v>
      </c>
      <c r="L34" s="410">
        <f t="shared" si="47"/>
        <v>0</v>
      </c>
      <c r="M34" s="410">
        <f t="shared" si="47"/>
        <v>0</v>
      </c>
      <c r="N34" s="410">
        <f t="shared" si="47"/>
        <v>0</v>
      </c>
      <c r="O34" s="413">
        <f t="shared" si="47"/>
        <v>0</v>
      </c>
      <c r="P34" s="410">
        <f t="shared" si="47"/>
        <v>0</v>
      </c>
      <c r="Q34" s="410">
        <f t="shared" si="47"/>
        <v>0</v>
      </c>
      <c r="R34" s="410">
        <f t="shared" si="47"/>
        <v>0</v>
      </c>
      <c r="S34" s="413">
        <f t="shared" si="47"/>
        <v>278</v>
      </c>
      <c r="T34" s="410">
        <f t="shared" si="47"/>
        <v>25.019999999999996</v>
      </c>
      <c r="U34" s="410">
        <f t="shared" si="47"/>
        <v>2.7800000000000007</v>
      </c>
      <c r="V34" s="410">
        <f t="shared" si="47"/>
        <v>27.8</v>
      </c>
      <c r="X34" s="394">
        <f>SUM(X12:X33)</f>
        <v>707</v>
      </c>
      <c r="Y34" s="394">
        <v>278</v>
      </c>
    </row>
    <row r="35" spans="1:25" s="394" customFormat="1" ht="22.5" customHeight="1" x14ac:dyDescent="0.25">
      <c r="A35" s="489"/>
      <c r="B35" s="490"/>
      <c r="C35" s="491"/>
      <c r="D35" s="492"/>
      <c r="E35" s="492"/>
      <c r="F35" s="492"/>
      <c r="G35" s="491"/>
      <c r="H35" s="492"/>
      <c r="I35" s="492"/>
      <c r="J35" s="492"/>
      <c r="K35" s="491"/>
      <c r="L35" s="492"/>
      <c r="M35" s="492"/>
      <c r="N35" s="492"/>
      <c r="O35" s="491"/>
      <c r="P35" s="492"/>
      <c r="Q35" s="492"/>
      <c r="R35" s="492"/>
      <c r="S35" s="491"/>
      <c r="T35" s="492"/>
      <c r="U35" s="492"/>
      <c r="V35" s="492"/>
    </row>
    <row r="36" spans="1:25" s="394" customFormat="1" ht="22.5" customHeight="1" x14ac:dyDescent="0.25">
      <c r="A36" s="489"/>
      <c r="B36" s="490"/>
      <c r="C36" s="491"/>
      <c r="D36" s="492"/>
      <c r="E36" s="492"/>
      <c r="F36" s="492"/>
      <c r="G36" s="491"/>
      <c r="H36" s="492"/>
      <c r="I36" s="492"/>
      <c r="J36" s="492"/>
      <c r="K36" s="491"/>
      <c r="L36" s="492"/>
      <c r="M36" s="492"/>
      <c r="N36" s="492"/>
      <c r="O36" s="491"/>
      <c r="P36" s="492"/>
      <c r="Q36" s="492"/>
      <c r="R36" s="492"/>
      <c r="S36" s="491"/>
      <c r="T36" s="492"/>
      <c r="U36" s="492"/>
      <c r="V36" s="492"/>
    </row>
    <row r="37" spans="1:25" s="394" customFormat="1" ht="22.5" customHeight="1" x14ac:dyDescent="0.25">
      <c r="A37" s="489"/>
      <c r="B37" s="490"/>
      <c r="C37" s="492"/>
      <c r="D37" s="492"/>
      <c r="E37" s="492"/>
      <c r="F37" s="492"/>
      <c r="G37" s="492"/>
      <c r="H37" s="492"/>
      <c r="I37" s="492"/>
      <c r="J37" s="492"/>
      <c r="K37" s="492"/>
      <c r="L37" s="492"/>
      <c r="M37" s="492"/>
      <c r="N37" s="492"/>
      <c r="O37" s="492"/>
      <c r="P37" s="492"/>
      <c r="Q37" s="492"/>
      <c r="R37" s="492"/>
      <c r="S37" s="492"/>
      <c r="T37" s="492"/>
      <c r="U37" s="492"/>
      <c r="V37" s="492"/>
    </row>
    <row r="38" spans="1:25" s="394" customFormat="1" ht="22.5" customHeight="1" x14ac:dyDescent="0.25">
      <c r="A38" s="489"/>
      <c r="B38" s="490"/>
      <c r="C38" s="491"/>
      <c r="D38" s="492"/>
      <c r="E38" s="492"/>
      <c r="F38" s="492"/>
      <c r="G38" s="491"/>
      <c r="H38" s="492"/>
      <c r="I38" s="492"/>
      <c r="J38" s="492"/>
      <c r="K38" s="491"/>
      <c r="L38" s="492"/>
      <c r="M38" s="492"/>
      <c r="N38" s="492"/>
      <c r="O38" s="491"/>
      <c r="P38" s="492"/>
      <c r="Q38" s="492"/>
      <c r="R38" s="492"/>
      <c r="S38" s="491"/>
      <c r="T38" s="492"/>
      <c r="U38" s="492"/>
      <c r="V38" s="492"/>
    </row>
    <row r="39" spans="1:25" x14ac:dyDescent="0.25">
      <c r="H39" s="657"/>
      <c r="I39" s="657"/>
      <c r="K39" s="657"/>
      <c r="L39" s="657"/>
    </row>
    <row r="40" spans="1:25" s="15" customFormat="1" ht="12.75" x14ac:dyDescent="0.2">
      <c r="A40" s="14" t="s">
        <v>11</v>
      </c>
      <c r="G40" s="14"/>
      <c r="H40" s="656"/>
      <c r="I40" s="656"/>
      <c r="K40" s="656"/>
      <c r="L40" s="656"/>
      <c r="M40" s="14"/>
      <c r="N40" s="14"/>
      <c r="O40" s="14"/>
      <c r="P40" s="14"/>
      <c r="Q40" s="14"/>
      <c r="R40" s="14"/>
      <c r="S40" s="75"/>
      <c r="T40" s="884" t="s">
        <v>12</v>
      </c>
      <c r="U40" s="884"/>
      <c r="V40" s="75"/>
    </row>
    <row r="41" spans="1:25" s="15" customFormat="1" ht="12.75" customHeight="1" x14ac:dyDescent="0.2">
      <c r="K41" s="949" t="s">
        <v>13</v>
      </c>
      <c r="L41" s="949"/>
      <c r="M41" s="949"/>
      <c r="N41" s="949"/>
      <c r="O41" s="949"/>
      <c r="P41" s="949"/>
      <c r="Q41" s="949"/>
      <c r="R41" s="949"/>
      <c r="S41" s="949"/>
      <c r="T41" s="949"/>
      <c r="U41" s="949"/>
      <c r="V41" s="949"/>
    </row>
    <row r="42" spans="1:25" s="15" customFormat="1" ht="12.75" customHeight="1" x14ac:dyDescent="0.2">
      <c r="J42" s="949" t="s">
        <v>89</v>
      </c>
      <c r="K42" s="949"/>
      <c r="L42" s="949"/>
      <c r="M42" s="949"/>
      <c r="N42" s="949"/>
      <c r="O42" s="949"/>
      <c r="P42" s="949"/>
      <c r="Q42" s="949"/>
      <c r="R42" s="949"/>
      <c r="S42" s="949"/>
      <c r="T42" s="949"/>
      <c r="U42" s="949"/>
      <c r="V42" s="949"/>
    </row>
    <row r="43" spans="1:25" s="15" customFormat="1" ht="12.75" x14ac:dyDescent="0.2">
      <c r="A43" s="14"/>
      <c r="B43" s="14"/>
      <c r="K43" s="14"/>
      <c r="L43" s="14"/>
      <c r="M43" s="14"/>
      <c r="N43" s="14"/>
      <c r="O43" s="14"/>
      <c r="P43" s="14"/>
      <c r="Q43" s="861" t="s">
        <v>86</v>
      </c>
      <c r="R43" s="861"/>
      <c r="S43" s="861"/>
      <c r="T43" s="861"/>
      <c r="U43" s="861"/>
      <c r="V43" s="861"/>
    </row>
  </sheetData>
  <mergeCells count="24">
    <mergeCell ref="U1:V1"/>
    <mergeCell ref="E2:P2"/>
    <mergeCell ref="C4:Q4"/>
    <mergeCell ref="A8:A10"/>
    <mergeCell ref="B8:B10"/>
    <mergeCell ref="C8:F8"/>
    <mergeCell ref="G8:J8"/>
    <mergeCell ref="K8:N8"/>
    <mergeCell ref="O8:R8"/>
    <mergeCell ref="S8:V8"/>
    <mergeCell ref="C9:C10"/>
    <mergeCell ref="D9:F9"/>
    <mergeCell ref="G9:G10"/>
    <mergeCell ref="H9:J9"/>
    <mergeCell ref="K9:K10"/>
    <mergeCell ref="L9:N9"/>
    <mergeCell ref="Q43:V43"/>
    <mergeCell ref="O9:O10"/>
    <mergeCell ref="P9:R9"/>
    <mergeCell ref="S9:S10"/>
    <mergeCell ref="T9:V9"/>
    <mergeCell ref="K41:V41"/>
    <mergeCell ref="T40:U40"/>
    <mergeCell ref="J42:V42"/>
  </mergeCells>
  <printOptions horizontalCentered="1"/>
  <pageMargins left="0.70866141732283472" right="0.70866141732283472" top="0.23622047244094491" bottom="0" header="0.31496062992125984" footer="0.31496062992125984"/>
  <pageSetup paperSize="9" scale="63"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view="pageBreakPreview" topLeftCell="A16" zoomScale="90" zoomScaleNormal="90" zoomScaleSheetLayoutView="90" workbookViewId="0">
      <selection activeCell="S34" sqref="S34"/>
    </sheetView>
  </sheetViews>
  <sheetFormatPr defaultColWidth="9.140625" defaultRowHeight="15" x14ac:dyDescent="0.25"/>
  <cols>
    <col min="1" max="1" width="9.140625" style="67"/>
    <col min="2" max="2" width="11.28515625" style="67" customWidth="1"/>
    <col min="3" max="3" width="9.7109375" style="67" customWidth="1"/>
    <col min="4" max="4" width="8.140625" style="67" customWidth="1"/>
    <col min="5" max="5" width="7.42578125" style="67" customWidth="1"/>
    <col min="6" max="6" width="9.140625" style="67" customWidth="1"/>
    <col min="7" max="7" width="9.5703125" style="67" customWidth="1"/>
    <col min="8" max="8" width="8.140625" style="67" customWidth="1"/>
    <col min="9" max="9" width="6.85546875" style="67" customWidth="1"/>
    <col min="10" max="10" width="9.28515625" style="67" customWidth="1"/>
    <col min="11" max="11" width="10.5703125" style="67" customWidth="1"/>
    <col min="12" max="12" width="8.7109375" style="67" customWidth="1"/>
    <col min="13" max="13" width="7.42578125" style="67" customWidth="1"/>
    <col min="14" max="14" width="8.5703125" style="67" customWidth="1"/>
    <col min="15" max="15" width="8.7109375" style="67" customWidth="1"/>
    <col min="16" max="16" width="8.5703125" style="67" customWidth="1"/>
    <col min="17" max="17" width="7.85546875" style="67" customWidth="1"/>
    <col min="18" max="18" width="8.5703125" style="67" customWidth="1"/>
    <col min="19" max="19" width="10.5703125" style="653" customWidth="1"/>
    <col min="20" max="20" width="10.5703125" style="67" customWidth="1"/>
    <col min="21" max="21" width="11.140625" style="67" customWidth="1"/>
    <col min="22" max="22" width="10.7109375" style="67" bestFit="1" customWidth="1"/>
    <col min="23" max="23" width="9.42578125" style="67" bestFit="1" customWidth="1"/>
    <col min="24" max="16384" width="9.140625" style="67"/>
  </cols>
  <sheetData>
    <row r="1" spans="1:24" s="15" customFormat="1" ht="15.75" x14ac:dyDescent="0.25">
      <c r="C1" s="40"/>
      <c r="D1" s="40"/>
      <c r="E1" s="40"/>
      <c r="F1" s="40"/>
      <c r="G1" s="40"/>
      <c r="H1" s="40"/>
      <c r="I1" s="97" t="s">
        <v>0</v>
      </c>
      <c r="J1" s="97"/>
      <c r="S1" s="649"/>
      <c r="T1" s="36"/>
      <c r="U1" s="864" t="s">
        <v>835</v>
      </c>
      <c r="V1" s="864"/>
      <c r="W1" s="38"/>
      <c r="X1" s="38"/>
    </row>
    <row r="2" spans="1:24" s="15" customFormat="1" ht="20.25" x14ac:dyDescent="0.3">
      <c r="E2" s="863" t="s">
        <v>709</v>
      </c>
      <c r="F2" s="863"/>
      <c r="G2" s="863"/>
      <c r="H2" s="863"/>
      <c r="I2" s="863"/>
      <c r="J2" s="863"/>
      <c r="K2" s="863"/>
      <c r="L2" s="863"/>
      <c r="M2" s="863"/>
      <c r="N2" s="863"/>
      <c r="O2" s="863"/>
      <c r="P2" s="863"/>
      <c r="S2" s="650"/>
    </row>
    <row r="3" spans="1:24" s="15" customFormat="1" ht="20.25" x14ac:dyDescent="0.3">
      <c r="H3" s="39"/>
      <c r="I3" s="39"/>
      <c r="J3" s="39"/>
      <c r="K3" s="39"/>
      <c r="L3" s="39"/>
      <c r="M3" s="39"/>
      <c r="N3" s="39"/>
      <c r="O3" s="39"/>
      <c r="P3" s="39"/>
      <c r="S3" s="650"/>
    </row>
    <row r="4" spans="1:24" ht="15.75" x14ac:dyDescent="0.25">
      <c r="C4" s="875" t="s">
        <v>834</v>
      </c>
      <c r="D4" s="875"/>
      <c r="E4" s="875"/>
      <c r="F4" s="875"/>
      <c r="G4" s="875"/>
      <c r="H4" s="875"/>
      <c r="I4" s="875"/>
      <c r="J4" s="875"/>
      <c r="K4" s="875"/>
      <c r="L4" s="875"/>
      <c r="M4" s="875"/>
      <c r="N4" s="875"/>
      <c r="O4" s="875"/>
      <c r="P4" s="875"/>
      <c r="Q4" s="875"/>
      <c r="R4" s="42"/>
      <c r="S4" s="651"/>
      <c r="T4" s="102"/>
      <c r="U4" s="102"/>
      <c r="V4" s="102"/>
      <c r="W4" s="97"/>
    </row>
    <row r="5" spans="1:24" x14ac:dyDescent="0.25">
      <c r="C5" s="68"/>
      <c r="D5" s="68"/>
      <c r="E5" s="68"/>
      <c r="F5" s="68"/>
      <c r="G5" s="68"/>
      <c r="H5" s="68"/>
      <c r="M5" s="68"/>
      <c r="N5" s="68"/>
      <c r="O5" s="68"/>
      <c r="P5" s="68"/>
      <c r="Q5" s="68"/>
      <c r="R5" s="68"/>
      <c r="S5" s="652"/>
      <c r="T5" s="68"/>
      <c r="U5" s="68"/>
      <c r="V5" s="68"/>
      <c r="W5" s="68"/>
    </row>
    <row r="6" spans="1:24" x14ac:dyDescent="0.25">
      <c r="A6" s="71" t="s">
        <v>165</v>
      </c>
      <c r="B6" s="78"/>
    </row>
    <row r="7" spans="1:24" x14ac:dyDescent="0.25">
      <c r="B7" s="278"/>
    </row>
    <row r="8" spans="1:24" s="71" customFormat="1" ht="24.75" customHeight="1" x14ac:dyDescent="0.25">
      <c r="A8" s="873" t="s">
        <v>2</v>
      </c>
      <c r="B8" s="1148" t="s">
        <v>3</v>
      </c>
      <c r="C8" s="1145" t="s">
        <v>827</v>
      </c>
      <c r="D8" s="1146"/>
      <c r="E8" s="1146"/>
      <c r="F8" s="1146"/>
      <c r="G8" s="1145" t="s">
        <v>831</v>
      </c>
      <c r="H8" s="1146"/>
      <c r="I8" s="1146"/>
      <c r="J8" s="1146"/>
      <c r="K8" s="1145" t="s">
        <v>832</v>
      </c>
      <c r="L8" s="1146"/>
      <c r="M8" s="1146"/>
      <c r="N8" s="1146"/>
      <c r="O8" s="1145" t="s">
        <v>833</v>
      </c>
      <c r="P8" s="1146"/>
      <c r="Q8" s="1146"/>
      <c r="R8" s="1146"/>
      <c r="S8" s="1164" t="s">
        <v>18</v>
      </c>
      <c r="T8" s="1165"/>
      <c r="U8" s="1165"/>
      <c r="V8" s="1165"/>
    </row>
    <row r="9" spans="1:24" s="72" customFormat="1" ht="29.25" customHeight="1" x14ac:dyDescent="0.25">
      <c r="A9" s="873"/>
      <c r="B9" s="1148"/>
      <c r="C9" s="1159" t="s">
        <v>828</v>
      </c>
      <c r="D9" s="1161" t="s">
        <v>830</v>
      </c>
      <c r="E9" s="1162"/>
      <c r="F9" s="1163"/>
      <c r="G9" s="1159" t="s">
        <v>828</v>
      </c>
      <c r="H9" s="1161" t="s">
        <v>830</v>
      </c>
      <c r="I9" s="1162"/>
      <c r="J9" s="1163"/>
      <c r="K9" s="1159" t="s">
        <v>828</v>
      </c>
      <c r="L9" s="1161" t="s">
        <v>830</v>
      </c>
      <c r="M9" s="1162"/>
      <c r="N9" s="1163"/>
      <c r="O9" s="1159" t="s">
        <v>828</v>
      </c>
      <c r="P9" s="1161" t="s">
        <v>830</v>
      </c>
      <c r="Q9" s="1162"/>
      <c r="R9" s="1163"/>
      <c r="S9" s="1166" t="s">
        <v>828</v>
      </c>
      <c r="T9" s="1161" t="s">
        <v>830</v>
      </c>
      <c r="U9" s="1162"/>
      <c r="V9" s="1163"/>
    </row>
    <row r="10" spans="1:24" s="72" customFormat="1" ht="46.5" customHeight="1" x14ac:dyDescent="0.25">
      <c r="A10" s="873"/>
      <c r="B10" s="1148"/>
      <c r="C10" s="1160"/>
      <c r="D10" s="66" t="s">
        <v>829</v>
      </c>
      <c r="E10" s="66" t="s">
        <v>207</v>
      </c>
      <c r="F10" s="66" t="s">
        <v>18</v>
      </c>
      <c r="G10" s="1160"/>
      <c r="H10" s="66" t="s">
        <v>829</v>
      </c>
      <c r="I10" s="66" t="s">
        <v>207</v>
      </c>
      <c r="J10" s="66" t="s">
        <v>18</v>
      </c>
      <c r="K10" s="1160"/>
      <c r="L10" s="66" t="s">
        <v>829</v>
      </c>
      <c r="M10" s="66" t="s">
        <v>207</v>
      </c>
      <c r="N10" s="66" t="s">
        <v>18</v>
      </c>
      <c r="O10" s="1160"/>
      <c r="P10" s="66" t="s">
        <v>829</v>
      </c>
      <c r="Q10" s="66" t="s">
        <v>207</v>
      </c>
      <c r="R10" s="66" t="s">
        <v>18</v>
      </c>
      <c r="S10" s="1167"/>
      <c r="T10" s="66" t="s">
        <v>829</v>
      </c>
      <c r="U10" s="66" t="s">
        <v>207</v>
      </c>
      <c r="V10" s="66" t="s">
        <v>18</v>
      </c>
    </row>
    <row r="11" spans="1:24" s="137" customFormat="1" ht="16.149999999999999" customHeight="1" x14ac:dyDescent="0.25">
      <c r="A11" s="279">
        <v>1</v>
      </c>
      <c r="B11" s="136">
        <v>2</v>
      </c>
      <c r="C11" s="136">
        <v>3</v>
      </c>
      <c r="D11" s="279">
        <v>4</v>
      </c>
      <c r="E11" s="136">
        <v>5</v>
      </c>
      <c r="F11" s="136">
        <v>6</v>
      </c>
      <c r="G11" s="279">
        <v>7</v>
      </c>
      <c r="H11" s="136">
        <v>8</v>
      </c>
      <c r="I11" s="136">
        <v>9</v>
      </c>
      <c r="J11" s="279">
        <v>10</v>
      </c>
      <c r="K11" s="136">
        <v>11</v>
      </c>
      <c r="L11" s="136">
        <v>12</v>
      </c>
      <c r="M11" s="279">
        <v>13</v>
      </c>
      <c r="N11" s="136">
        <v>14</v>
      </c>
      <c r="O11" s="136">
        <v>15</v>
      </c>
      <c r="P11" s="279">
        <v>16</v>
      </c>
      <c r="Q11" s="136">
        <v>17</v>
      </c>
      <c r="R11" s="136">
        <v>18</v>
      </c>
      <c r="S11" s="279">
        <v>19</v>
      </c>
      <c r="T11" s="136">
        <v>20</v>
      </c>
      <c r="U11" s="136">
        <v>21</v>
      </c>
      <c r="V11" s="279">
        <v>22</v>
      </c>
    </row>
    <row r="12" spans="1:24" ht="21.75" customHeight="1" x14ac:dyDescent="0.25">
      <c r="A12" s="543">
        <v>1</v>
      </c>
      <c r="B12" s="378" t="s">
        <v>893</v>
      </c>
      <c r="C12" s="383">
        <v>945</v>
      </c>
      <c r="D12" s="409">
        <f>C12*0.09</f>
        <v>85.05</v>
      </c>
      <c r="E12" s="409">
        <f>C12*0.01</f>
        <v>9.4500000000000011</v>
      </c>
      <c r="F12" s="409">
        <f>E12+D12</f>
        <v>94.5</v>
      </c>
      <c r="G12" s="383">
        <v>365</v>
      </c>
      <c r="H12" s="409">
        <f>G12*0.135</f>
        <v>49.275000000000006</v>
      </c>
      <c r="I12" s="409">
        <f>G12*0.015</f>
        <v>5.4749999999999996</v>
      </c>
      <c r="J12" s="409">
        <f>I12+H12</f>
        <v>54.750000000000007</v>
      </c>
      <c r="K12" s="383">
        <v>85</v>
      </c>
      <c r="L12" s="409">
        <f>K12*0.18</f>
        <v>15.299999999999999</v>
      </c>
      <c r="M12" s="409">
        <f>K12*0.02</f>
        <v>1.7</v>
      </c>
      <c r="N12" s="409">
        <f>M12+L12</f>
        <v>17</v>
      </c>
      <c r="O12" s="383">
        <v>40</v>
      </c>
      <c r="P12" s="409">
        <f>O12*0.225</f>
        <v>9</v>
      </c>
      <c r="Q12" s="409">
        <f>O12*0.025</f>
        <v>1</v>
      </c>
      <c r="R12" s="409">
        <f>Q12+P12</f>
        <v>10</v>
      </c>
      <c r="S12" s="332">
        <f>C12+G12+K12+O12</f>
        <v>1435</v>
      </c>
      <c r="T12" s="383">
        <f>D12+H12+L12+P12</f>
        <v>158.625</v>
      </c>
      <c r="U12" s="383">
        <f>E12+I12+M12+Q12</f>
        <v>17.625</v>
      </c>
      <c r="V12" s="383">
        <f>U12+T12</f>
        <v>176.25</v>
      </c>
      <c r="W12" s="377">
        <v>1435</v>
      </c>
    </row>
    <row r="13" spans="1:24" ht="21.75" customHeight="1" x14ac:dyDescent="0.25">
      <c r="A13" s="543">
        <v>2</v>
      </c>
      <c r="B13" s="378" t="s">
        <v>894</v>
      </c>
      <c r="C13" s="383">
        <v>346</v>
      </c>
      <c r="D13" s="409">
        <f t="shared" ref="D13:D21" si="0">C13*0.09</f>
        <v>31.14</v>
      </c>
      <c r="E13" s="409">
        <f t="shared" ref="E13:E21" si="1">C13*0.01</f>
        <v>3.46</v>
      </c>
      <c r="F13" s="409">
        <f t="shared" ref="F13:F21" si="2">E13+D13</f>
        <v>34.6</v>
      </c>
      <c r="G13" s="383">
        <v>90</v>
      </c>
      <c r="H13" s="409">
        <f t="shared" ref="H13:H21" si="3">G13*0.135</f>
        <v>12.15</v>
      </c>
      <c r="I13" s="409">
        <f t="shared" ref="I13:I21" si="4">G13*0.015</f>
        <v>1.3499999999999999</v>
      </c>
      <c r="J13" s="409">
        <f t="shared" ref="J13:J21" si="5">I13+H13</f>
        <v>13.5</v>
      </c>
      <c r="K13" s="383">
        <v>0</v>
      </c>
      <c r="L13" s="409">
        <f t="shared" ref="L13:L21" si="6">K13*0.18</f>
        <v>0</v>
      </c>
      <c r="M13" s="409">
        <f t="shared" ref="M13:M21" si="7">K13*0.02</f>
        <v>0</v>
      </c>
      <c r="N13" s="409">
        <f t="shared" ref="N13:N21" si="8">M13+L13</f>
        <v>0</v>
      </c>
      <c r="O13" s="383">
        <v>0</v>
      </c>
      <c r="P13" s="409">
        <f t="shared" ref="P13:P21" si="9">O13*0.225</f>
        <v>0</v>
      </c>
      <c r="Q13" s="409">
        <f t="shared" ref="Q13:Q21" si="10">O13*0.025</f>
        <v>0</v>
      </c>
      <c r="R13" s="409">
        <f t="shared" ref="R13:R21" si="11">Q13+P13</f>
        <v>0</v>
      </c>
      <c r="S13" s="332">
        <f t="shared" ref="S13:S21" si="12">C13+G13+K13+O13</f>
        <v>436</v>
      </c>
      <c r="T13" s="383">
        <f t="shared" ref="T13:T21" si="13">D13+H13+L13+P13</f>
        <v>43.29</v>
      </c>
      <c r="U13" s="383">
        <f t="shared" ref="U13:U21" si="14">E13+I13+M13+Q13</f>
        <v>4.8099999999999996</v>
      </c>
      <c r="V13" s="383">
        <f t="shared" ref="V13:V21" si="15">U13+T13</f>
        <v>48.1</v>
      </c>
      <c r="W13" s="377">
        <v>436</v>
      </c>
    </row>
    <row r="14" spans="1:24" ht="21.75" customHeight="1" x14ac:dyDescent="0.25">
      <c r="A14" s="543">
        <v>3</v>
      </c>
      <c r="B14" s="378" t="s">
        <v>895</v>
      </c>
      <c r="C14" s="383">
        <v>1039</v>
      </c>
      <c r="D14" s="409">
        <f t="shared" si="0"/>
        <v>93.509999999999991</v>
      </c>
      <c r="E14" s="409">
        <f t="shared" si="1"/>
        <v>10.39</v>
      </c>
      <c r="F14" s="409">
        <f t="shared" si="2"/>
        <v>103.89999999999999</v>
      </c>
      <c r="G14" s="383">
        <v>267</v>
      </c>
      <c r="H14" s="409">
        <f t="shared" si="3"/>
        <v>36.045000000000002</v>
      </c>
      <c r="I14" s="409">
        <f t="shared" si="4"/>
        <v>4.0049999999999999</v>
      </c>
      <c r="J14" s="409">
        <f t="shared" si="5"/>
        <v>40.050000000000004</v>
      </c>
      <c r="K14" s="383">
        <v>50</v>
      </c>
      <c r="L14" s="409">
        <f t="shared" si="6"/>
        <v>9</v>
      </c>
      <c r="M14" s="409">
        <f t="shared" si="7"/>
        <v>1</v>
      </c>
      <c r="N14" s="409">
        <f t="shared" si="8"/>
        <v>10</v>
      </c>
      <c r="O14" s="383">
        <v>0</v>
      </c>
      <c r="P14" s="409">
        <f t="shared" si="9"/>
        <v>0</v>
      </c>
      <c r="Q14" s="409">
        <f t="shared" si="10"/>
        <v>0</v>
      </c>
      <c r="R14" s="409">
        <f t="shared" si="11"/>
        <v>0</v>
      </c>
      <c r="S14" s="332">
        <f t="shared" si="12"/>
        <v>1356</v>
      </c>
      <c r="T14" s="383">
        <f t="shared" si="13"/>
        <v>138.55500000000001</v>
      </c>
      <c r="U14" s="383">
        <f t="shared" si="14"/>
        <v>15.395</v>
      </c>
      <c r="V14" s="383">
        <f t="shared" si="15"/>
        <v>153.95000000000002</v>
      </c>
      <c r="W14" s="377">
        <v>1356</v>
      </c>
    </row>
    <row r="15" spans="1:24" ht="21.75" customHeight="1" x14ac:dyDescent="0.25">
      <c r="A15" s="543">
        <v>4</v>
      </c>
      <c r="B15" s="378" t="s">
        <v>896</v>
      </c>
      <c r="C15" s="383">
        <v>975</v>
      </c>
      <c r="D15" s="409">
        <f t="shared" si="0"/>
        <v>87.75</v>
      </c>
      <c r="E15" s="409">
        <f t="shared" si="1"/>
        <v>9.75</v>
      </c>
      <c r="F15" s="409">
        <f t="shared" si="2"/>
        <v>97.5</v>
      </c>
      <c r="G15" s="383">
        <v>340</v>
      </c>
      <c r="H15" s="409">
        <f t="shared" si="3"/>
        <v>45.900000000000006</v>
      </c>
      <c r="I15" s="409">
        <f t="shared" si="4"/>
        <v>5.0999999999999996</v>
      </c>
      <c r="J15" s="409">
        <f t="shared" si="5"/>
        <v>51.000000000000007</v>
      </c>
      <c r="K15" s="383">
        <v>105</v>
      </c>
      <c r="L15" s="409">
        <f t="shared" si="6"/>
        <v>18.899999999999999</v>
      </c>
      <c r="M15" s="409">
        <f t="shared" si="7"/>
        <v>2.1</v>
      </c>
      <c r="N15" s="409">
        <f t="shared" si="8"/>
        <v>21</v>
      </c>
      <c r="O15" s="383">
        <v>35</v>
      </c>
      <c r="P15" s="409">
        <f t="shared" si="9"/>
        <v>7.875</v>
      </c>
      <c r="Q15" s="409">
        <f t="shared" si="10"/>
        <v>0.875</v>
      </c>
      <c r="R15" s="409">
        <f t="shared" si="11"/>
        <v>8.75</v>
      </c>
      <c r="S15" s="332">
        <f t="shared" si="12"/>
        <v>1455</v>
      </c>
      <c r="T15" s="383">
        <f t="shared" si="13"/>
        <v>160.42500000000001</v>
      </c>
      <c r="U15" s="383">
        <f t="shared" si="14"/>
        <v>17.824999999999999</v>
      </c>
      <c r="V15" s="383">
        <f t="shared" si="15"/>
        <v>178.25</v>
      </c>
      <c r="W15" s="377">
        <v>1455</v>
      </c>
    </row>
    <row r="16" spans="1:24" ht="21.75" customHeight="1" x14ac:dyDescent="0.25">
      <c r="A16" s="543">
        <v>5</v>
      </c>
      <c r="B16" s="378" t="s">
        <v>897</v>
      </c>
      <c r="C16" s="383">
        <v>710</v>
      </c>
      <c r="D16" s="409">
        <f t="shared" si="0"/>
        <v>63.9</v>
      </c>
      <c r="E16" s="409">
        <f t="shared" si="1"/>
        <v>7.1000000000000005</v>
      </c>
      <c r="F16" s="409">
        <f t="shared" si="2"/>
        <v>71</v>
      </c>
      <c r="G16" s="383">
        <v>325</v>
      </c>
      <c r="H16" s="409">
        <f t="shared" si="3"/>
        <v>43.875</v>
      </c>
      <c r="I16" s="409">
        <f t="shared" si="4"/>
        <v>4.875</v>
      </c>
      <c r="J16" s="409">
        <f t="shared" si="5"/>
        <v>48.75</v>
      </c>
      <c r="K16" s="383">
        <v>35</v>
      </c>
      <c r="L16" s="409">
        <f t="shared" si="6"/>
        <v>6.3</v>
      </c>
      <c r="M16" s="409">
        <f t="shared" si="7"/>
        <v>0.70000000000000007</v>
      </c>
      <c r="N16" s="409">
        <f t="shared" si="8"/>
        <v>7</v>
      </c>
      <c r="O16" s="383">
        <v>12</v>
      </c>
      <c r="P16" s="409">
        <f t="shared" si="9"/>
        <v>2.7</v>
      </c>
      <c r="Q16" s="409">
        <f t="shared" si="10"/>
        <v>0.30000000000000004</v>
      </c>
      <c r="R16" s="409">
        <f t="shared" si="11"/>
        <v>3</v>
      </c>
      <c r="S16" s="332">
        <f t="shared" si="12"/>
        <v>1082</v>
      </c>
      <c r="T16" s="383">
        <f t="shared" si="13"/>
        <v>116.77500000000001</v>
      </c>
      <c r="U16" s="383">
        <f t="shared" si="14"/>
        <v>12.975000000000001</v>
      </c>
      <c r="V16" s="383">
        <f t="shared" si="15"/>
        <v>129.75</v>
      </c>
      <c r="W16" s="377">
        <v>1082</v>
      </c>
    </row>
    <row r="17" spans="1:23" ht="21.75" customHeight="1" x14ac:dyDescent="0.25">
      <c r="A17" s="543">
        <v>6</v>
      </c>
      <c r="B17" s="378" t="s">
        <v>898</v>
      </c>
      <c r="C17" s="383">
        <v>820</v>
      </c>
      <c r="D17" s="409">
        <f t="shared" si="0"/>
        <v>73.8</v>
      </c>
      <c r="E17" s="409">
        <f t="shared" si="1"/>
        <v>8.1999999999999993</v>
      </c>
      <c r="F17" s="409">
        <f t="shared" si="2"/>
        <v>82</v>
      </c>
      <c r="G17" s="383">
        <v>345</v>
      </c>
      <c r="H17" s="409">
        <f t="shared" si="3"/>
        <v>46.575000000000003</v>
      </c>
      <c r="I17" s="409">
        <f t="shared" si="4"/>
        <v>5.1749999999999998</v>
      </c>
      <c r="J17" s="409">
        <f t="shared" si="5"/>
        <v>51.75</v>
      </c>
      <c r="K17" s="383">
        <v>0</v>
      </c>
      <c r="L17" s="409">
        <f t="shared" si="6"/>
        <v>0</v>
      </c>
      <c r="M17" s="409">
        <f t="shared" si="7"/>
        <v>0</v>
      </c>
      <c r="N17" s="409">
        <f t="shared" si="8"/>
        <v>0</v>
      </c>
      <c r="O17" s="383">
        <v>10</v>
      </c>
      <c r="P17" s="409">
        <f t="shared" si="9"/>
        <v>2.25</v>
      </c>
      <c r="Q17" s="409">
        <f t="shared" si="10"/>
        <v>0.25</v>
      </c>
      <c r="R17" s="409">
        <f t="shared" si="11"/>
        <v>2.5</v>
      </c>
      <c r="S17" s="332">
        <f t="shared" si="12"/>
        <v>1175</v>
      </c>
      <c r="T17" s="383">
        <f t="shared" si="13"/>
        <v>122.625</v>
      </c>
      <c r="U17" s="383">
        <f t="shared" si="14"/>
        <v>13.625</v>
      </c>
      <c r="V17" s="383">
        <f t="shared" si="15"/>
        <v>136.25</v>
      </c>
      <c r="W17" s="377">
        <v>1175</v>
      </c>
    </row>
    <row r="18" spans="1:23" ht="21.75" customHeight="1" x14ac:dyDescent="0.25">
      <c r="A18" s="543">
        <v>7</v>
      </c>
      <c r="B18" s="378" t="s">
        <v>899</v>
      </c>
      <c r="C18" s="383">
        <v>385</v>
      </c>
      <c r="D18" s="409">
        <f t="shared" si="0"/>
        <v>34.65</v>
      </c>
      <c r="E18" s="409">
        <f t="shared" si="1"/>
        <v>3.85</v>
      </c>
      <c r="F18" s="409">
        <f t="shared" si="2"/>
        <v>38.5</v>
      </c>
      <c r="G18" s="383">
        <v>235</v>
      </c>
      <c r="H18" s="409">
        <f t="shared" si="3"/>
        <v>31.725000000000001</v>
      </c>
      <c r="I18" s="409">
        <f t="shared" si="4"/>
        <v>3.5249999999999999</v>
      </c>
      <c r="J18" s="409">
        <f t="shared" si="5"/>
        <v>35.25</v>
      </c>
      <c r="K18" s="383">
        <v>135</v>
      </c>
      <c r="L18" s="409">
        <f t="shared" si="6"/>
        <v>24.3</v>
      </c>
      <c r="M18" s="409">
        <f t="shared" si="7"/>
        <v>2.7</v>
      </c>
      <c r="N18" s="409">
        <f t="shared" si="8"/>
        <v>27</v>
      </c>
      <c r="O18" s="383">
        <v>69</v>
      </c>
      <c r="P18" s="409">
        <f t="shared" si="9"/>
        <v>15.525</v>
      </c>
      <c r="Q18" s="409">
        <f t="shared" si="10"/>
        <v>1.7250000000000001</v>
      </c>
      <c r="R18" s="409">
        <f t="shared" si="11"/>
        <v>17.25</v>
      </c>
      <c r="S18" s="332">
        <f t="shared" si="12"/>
        <v>824</v>
      </c>
      <c r="T18" s="383">
        <f t="shared" si="13"/>
        <v>106.2</v>
      </c>
      <c r="U18" s="383">
        <f t="shared" si="14"/>
        <v>11.799999999999999</v>
      </c>
      <c r="V18" s="383">
        <f t="shared" si="15"/>
        <v>118</v>
      </c>
      <c r="W18" s="377">
        <v>824</v>
      </c>
    </row>
    <row r="19" spans="1:23" ht="21.75" customHeight="1" x14ac:dyDescent="0.25">
      <c r="A19" s="543">
        <v>8</v>
      </c>
      <c r="B19" s="378" t="s">
        <v>900</v>
      </c>
      <c r="C19" s="383">
        <v>325</v>
      </c>
      <c r="D19" s="409">
        <f t="shared" si="0"/>
        <v>29.25</v>
      </c>
      <c r="E19" s="409">
        <f t="shared" si="1"/>
        <v>3.25</v>
      </c>
      <c r="F19" s="409">
        <f t="shared" si="2"/>
        <v>32.5</v>
      </c>
      <c r="G19" s="383">
        <v>210</v>
      </c>
      <c r="H19" s="409">
        <f t="shared" si="3"/>
        <v>28.35</v>
      </c>
      <c r="I19" s="409">
        <f t="shared" si="4"/>
        <v>3.15</v>
      </c>
      <c r="J19" s="409">
        <f t="shared" si="5"/>
        <v>31.5</v>
      </c>
      <c r="K19" s="383">
        <v>175</v>
      </c>
      <c r="L19" s="409">
        <f t="shared" si="6"/>
        <v>31.5</v>
      </c>
      <c r="M19" s="409">
        <f t="shared" si="7"/>
        <v>3.5</v>
      </c>
      <c r="N19" s="409">
        <f t="shared" si="8"/>
        <v>35</v>
      </c>
      <c r="O19" s="383">
        <v>36</v>
      </c>
      <c r="P19" s="409">
        <f t="shared" si="9"/>
        <v>8.1</v>
      </c>
      <c r="Q19" s="409">
        <f t="shared" si="10"/>
        <v>0.9</v>
      </c>
      <c r="R19" s="409">
        <f t="shared" si="11"/>
        <v>9</v>
      </c>
      <c r="S19" s="332">
        <f t="shared" si="12"/>
        <v>746</v>
      </c>
      <c r="T19" s="383">
        <f t="shared" si="13"/>
        <v>97.199999999999989</v>
      </c>
      <c r="U19" s="383">
        <f t="shared" si="14"/>
        <v>10.8</v>
      </c>
      <c r="V19" s="383">
        <f t="shared" si="15"/>
        <v>107.99999999999999</v>
      </c>
      <c r="W19" s="377">
        <v>746</v>
      </c>
    </row>
    <row r="20" spans="1:23" ht="21.75" customHeight="1" x14ac:dyDescent="0.25">
      <c r="A20" s="543">
        <v>9</v>
      </c>
      <c r="B20" s="378" t="s">
        <v>901</v>
      </c>
      <c r="C20" s="383">
        <v>745</v>
      </c>
      <c r="D20" s="409">
        <f t="shared" si="0"/>
        <v>67.05</v>
      </c>
      <c r="E20" s="409">
        <f t="shared" si="1"/>
        <v>7.45</v>
      </c>
      <c r="F20" s="409">
        <f t="shared" si="2"/>
        <v>74.5</v>
      </c>
      <c r="G20" s="383">
        <v>563</v>
      </c>
      <c r="H20" s="409">
        <f t="shared" si="3"/>
        <v>76.00500000000001</v>
      </c>
      <c r="I20" s="409">
        <f t="shared" si="4"/>
        <v>8.4450000000000003</v>
      </c>
      <c r="J20" s="409">
        <f t="shared" si="5"/>
        <v>84.450000000000017</v>
      </c>
      <c r="K20" s="383">
        <v>231</v>
      </c>
      <c r="L20" s="409">
        <f t="shared" si="6"/>
        <v>41.58</v>
      </c>
      <c r="M20" s="409">
        <f t="shared" si="7"/>
        <v>4.62</v>
      </c>
      <c r="N20" s="409">
        <f t="shared" si="8"/>
        <v>46.199999999999996</v>
      </c>
      <c r="O20" s="383">
        <v>103</v>
      </c>
      <c r="P20" s="409">
        <f t="shared" si="9"/>
        <v>23.175000000000001</v>
      </c>
      <c r="Q20" s="409">
        <f t="shared" si="10"/>
        <v>2.5750000000000002</v>
      </c>
      <c r="R20" s="409">
        <f t="shared" si="11"/>
        <v>25.75</v>
      </c>
      <c r="S20" s="332">
        <f t="shared" si="12"/>
        <v>1642</v>
      </c>
      <c r="T20" s="383">
        <f t="shared" si="13"/>
        <v>207.81</v>
      </c>
      <c r="U20" s="383">
        <f t="shared" si="14"/>
        <v>23.09</v>
      </c>
      <c r="V20" s="383">
        <f t="shared" si="15"/>
        <v>230.9</v>
      </c>
      <c r="W20" s="377">
        <v>1642</v>
      </c>
    </row>
    <row r="21" spans="1:23" ht="21.75" customHeight="1" x14ac:dyDescent="0.25">
      <c r="A21" s="543">
        <v>10</v>
      </c>
      <c r="B21" s="378" t="s">
        <v>902</v>
      </c>
      <c r="C21" s="383">
        <v>725</v>
      </c>
      <c r="D21" s="409">
        <f t="shared" si="0"/>
        <v>65.25</v>
      </c>
      <c r="E21" s="409">
        <f t="shared" si="1"/>
        <v>7.25</v>
      </c>
      <c r="F21" s="409">
        <f t="shared" si="2"/>
        <v>72.5</v>
      </c>
      <c r="G21" s="383">
        <v>395</v>
      </c>
      <c r="H21" s="409">
        <f t="shared" si="3"/>
        <v>53.325000000000003</v>
      </c>
      <c r="I21" s="409">
        <f t="shared" si="4"/>
        <v>5.9249999999999998</v>
      </c>
      <c r="J21" s="409">
        <f t="shared" si="5"/>
        <v>59.25</v>
      </c>
      <c r="K21" s="383">
        <v>175</v>
      </c>
      <c r="L21" s="409">
        <f t="shared" si="6"/>
        <v>31.5</v>
      </c>
      <c r="M21" s="409">
        <f t="shared" si="7"/>
        <v>3.5</v>
      </c>
      <c r="N21" s="409">
        <f t="shared" si="8"/>
        <v>35</v>
      </c>
      <c r="O21" s="383">
        <v>136</v>
      </c>
      <c r="P21" s="409">
        <f t="shared" si="9"/>
        <v>30.6</v>
      </c>
      <c r="Q21" s="409">
        <f t="shared" si="10"/>
        <v>3.4000000000000004</v>
      </c>
      <c r="R21" s="409">
        <f t="shared" si="11"/>
        <v>34</v>
      </c>
      <c r="S21" s="332">
        <f t="shared" si="12"/>
        <v>1431</v>
      </c>
      <c r="T21" s="383">
        <f t="shared" si="13"/>
        <v>180.67499999999998</v>
      </c>
      <c r="U21" s="383">
        <f t="shared" si="14"/>
        <v>20.075000000000003</v>
      </c>
      <c r="V21" s="383">
        <f t="shared" si="15"/>
        <v>200.75</v>
      </c>
      <c r="W21" s="377">
        <v>1431</v>
      </c>
    </row>
    <row r="22" spans="1:23" ht="21.75" customHeight="1" x14ac:dyDescent="0.25">
      <c r="A22" s="543">
        <v>1</v>
      </c>
      <c r="B22" s="45" t="s">
        <v>938</v>
      </c>
      <c r="C22" s="383">
        <v>263</v>
      </c>
      <c r="D22" s="409">
        <f>C22*0.09</f>
        <v>23.669999999999998</v>
      </c>
      <c r="E22" s="409">
        <f>C22*0.01</f>
        <v>2.63</v>
      </c>
      <c r="F22" s="409">
        <f>E22+D22</f>
        <v>26.299999999999997</v>
      </c>
      <c r="G22" s="383">
        <v>105</v>
      </c>
      <c r="H22" s="409">
        <f>G22*0.135</f>
        <v>14.175000000000001</v>
      </c>
      <c r="I22" s="409">
        <f>G22*0.015</f>
        <v>1.575</v>
      </c>
      <c r="J22" s="409">
        <f>I22+H22</f>
        <v>15.75</v>
      </c>
      <c r="K22" s="383">
        <v>70</v>
      </c>
      <c r="L22" s="409">
        <f>K22*0.18</f>
        <v>12.6</v>
      </c>
      <c r="M22" s="409">
        <f>K22*0.02</f>
        <v>1.4000000000000001</v>
      </c>
      <c r="N22" s="409">
        <f>M22+L22</f>
        <v>14</v>
      </c>
      <c r="O22" s="383">
        <v>34</v>
      </c>
      <c r="P22" s="409">
        <f>O22*0.225</f>
        <v>7.65</v>
      </c>
      <c r="Q22" s="409">
        <f>O22*0.025</f>
        <v>0.85000000000000009</v>
      </c>
      <c r="R22" s="409">
        <f>Q22+P22</f>
        <v>8.5</v>
      </c>
      <c r="S22" s="332">
        <f>C22+G22+K22+O22</f>
        <v>472</v>
      </c>
      <c r="T22" s="383">
        <f>D22+H22+L22+P22</f>
        <v>58.094999999999999</v>
      </c>
      <c r="U22" s="383">
        <f>E22+I22+M22+Q22</f>
        <v>6.4550000000000001</v>
      </c>
      <c r="V22" s="383">
        <f>U22+T22</f>
        <v>64.55</v>
      </c>
      <c r="W22" s="383">
        <v>472</v>
      </c>
    </row>
    <row r="23" spans="1:23" ht="21.75" customHeight="1" x14ac:dyDescent="0.25">
      <c r="A23" s="543">
        <v>2</v>
      </c>
      <c r="B23" s="45" t="s">
        <v>939</v>
      </c>
      <c r="C23" s="383">
        <v>265</v>
      </c>
      <c r="D23" s="409">
        <f t="shared" ref="D23:D31" si="16">C23*0.09</f>
        <v>23.849999999999998</v>
      </c>
      <c r="E23" s="409">
        <f t="shared" ref="E23:E31" si="17">C23*0.01</f>
        <v>2.65</v>
      </c>
      <c r="F23" s="409">
        <f t="shared" ref="F23:F31" si="18">E23+D23</f>
        <v>26.499999999999996</v>
      </c>
      <c r="G23" s="383">
        <v>155</v>
      </c>
      <c r="H23" s="409">
        <f t="shared" ref="H23:H31" si="19">G23*0.135</f>
        <v>20.925000000000001</v>
      </c>
      <c r="I23" s="409">
        <f t="shared" ref="I23:I31" si="20">G23*0.015</f>
        <v>2.3249999999999997</v>
      </c>
      <c r="J23" s="409">
        <f t="shared" ref="J23:J31" si="21">I23+H23</f>
        <v>23.25</v>
      </c>
      <c r="K23" s="383">
        <v>45</v>
      </c>
      <c r="L23" s="409">
        <f t="shared" ref="L23:L31" si="22">K23*0.18</f>
        <v>8.1</v>
      </c>
      <c r="M23" s="409">
        <f t="shared" ref="M23:M31" si="23">K23*0.02</f>
        <v>0.9</v>
      </c>
      <c r="N23" s="409">
        <f t="shared" ref="N23:N31" si="24">M23+L23</f>
        <v>9</v>
      </c>
      <c r="O23" s="383">
        <v>55</v>
      </c>
      <c r="P23" s="409">
        <f t="shared" ref="P23:P31" si="25">O23*0.225</f>
        <v>12.375</v>
      </c>
      <c r="Q23" s="409">
        <f t="shared" ref="Q23:Q31" si="26">O23*0.025</f>
        <v>1.375</v>
      </c>
      <c r="R23" s="409">
        <f t="shared" ref="R23:R31" si="27">Q23+P23</f>
        <v>13.75</v>
      </c>
      <c r="S23" s="332">
        <f t="shared" ref="S23:S31" si="28">C23+G23+K23+O23</f>
        <v>520</v>
      </c>
      <c r="T23" s="383">
        <f t="shared" ref="T23:T31" si="29">D23+H23+L23+P23</f>
        <v>65.25</v>
      </c>
      <c r="U23" s="383">
        <f t="shared" ref="U23:U31" si="30">E23+I23+M23+Q23</f>
        <v>7.25</v>
      </c>
      <c r="V23" s="383">
        <f t="shared" ref="V23:V31" si="31">U23+T23</f>
        <v>72.5</v>
      </c>
      <c r="W23" s="383">
        <v>520</v>
      </c>
    </row>
    <row r="24" spans="1:23" ht="21.75" customHeight="1" x14ac:dyDescent="0.25">
      <c r="A24" s="543">
        <v>3</v>
      </c>
      <c r="B24" s="45" t="s">
        <v>940</v>
      </c>
      <c r="C24" s="383">
        <v>731</v>
      </c>
      <c r="D24" s="409">
        <f t="shared" si="16"/>
        <v>65.789999999999992</v>
      </c>
      <c r="E24" s="409">
        <f t="shared" si="17"/>
        <v>7.3100000000000005</v>
      </c>
      <c r="F24" s="409">
        <f t="shared" si="18"/>
        <v>73.099999999999994</v>
      </c>
      <c r="G24" s="383">
        <v>275</v>
      </c>
      <c r="H24" s="409">
        <f t="shared" si="19"/>
        <v>37.125</v>
      </c>
      <c r="I24" s="409">
        <f t="shared" si="20"/>
        <v>4.125</v>
      </c>
      <c r="J24" s="409">
        <f t="shared" si="21"/>
        <v>41.25</v>
      </c>
      <c r="K24" s="383">
        <v>110</v>
      </c>
      <c r="L24" s="409">
        <f t="shared" si="22"/>
        <v>19.8</v>
      </c>
      <c r="M24" s="409">
        <f t="shared" si="23"/>
        <v>2.2000000000000002</v>
      </c>
      <c r="N24" s="409">
        <f t="shared" si="24"/>
        <v>22</v>
      </c>
      <c r="O24" s="383">
        <v>82</v>
      </c>
      <c r="P24" s="409">
        <f t="shared" si="25"/>
        <v>18.45</v>
      </c>
      <c r="Q24" s="409">
        <f t="shared" si="26"/>
        <v>2.0500000000000003</v>
      </c>
      <c r="R24" s="409">
        <f t="shared" si="27"/>
        <v>20.5</v>
      </c>
      <c r="S24" s="332">
        <f t="shared" si="28"/>
        <v>1198</v>
      </c>
      <c r="T24" s="383">
        <f t="shared" si="29"/>
        <v>141.16499999999999</v>
      </c>
      <c r="U24" s="383">
        <f t="shared" si="30"/>
        <v>15.685000000000002</v>
      </c>
      <c r="V24" s="383">
        <f t="shared" si="31"/>
        <v>156.85</v>
      </c>
      <c r="W24" s="383">
        <v>1198</v>
      </c>
    </row>
    <row r="25" spans="1:23" ht="21.75" customHeight="1" x14ac:dyDescent="0.25">
      <c r="A25" s="543">
        <v>4</v>
      </c>
      <c r="B25" s="45" t="s">
        <v>941</v>
      </c>
      <c r="C25" s="383">
        <v>850</v>
      </c>
      <c r="D25" s="409">
        <f t="shared" si="16"/>
        <v>76.5</v>
      </c>
      <c r="E25" s="409">
        <f t="shared" si="17"/>
        <v>8.5</v>
      </c>
      <c r="F25" s="409">
        <f t="shared" si="18"/>
        <v>85</v>
      </c>
      <c r="G25" s="383">
        <v>378</v>
      </c>
      <c r="H25" s="409">
        <f t="shared" si="19"/>
        <v>51.03</v>
      </c>
      <c r="I25" s="409">
        <f t="shared" si="20"/>
        <v>5.67</v>
      </c>
      <c r="J25" s="409">
        <f t="shared" si="21"/>
        <v>56.7</v>
      </c>
      <c r="K25" s="383">
        <v>135</v>
      </c>
      <c r="L25" s="409">
        <f t="shared" si="22"/>
        <v>24.3</v>
      </c>
      <c r="M25" s="409">
        <f t="shared" si="23"/>
        <v>2.7</v>
      </c>
      <c r="N25" s="409">
        <f t="shared" si="24"/>
        <v>27</v>
      </c>
      <c r="O25" s="383">
        <v>17</v>
      </c>
      <c r="P25" s="409">
        <f t="shared" si="25"/>
        <v>3.8250000000000002</v>
      </c>
      <c r="Q25" s="409">
        <f t="shared" si="26"/>
        <v>0.42500000000000004</v>
      </c>
      <c r="R25" s="409">
        <f t="shared" si="27"/>
        <v>4.25</v>
      </c>
      <c r="S25" s="332">
        <f t="shared" si="28"/>
        <v>1380</v>
      </c>
      <c r="T25" s="383">
        <f t="shared" si="29"/>
        <v>155.655</v>
      </c>
      <c r="U25" s="383">
        <f t="shared" si="30"/>
        <v>17.295000000000002</v>
      </c>
      <c r="V25" s="383">
        <f t="shared" si="31"/>
        <v>172.95</v>
      </c>
      <c r="W25" s="383">
        <v>1380</v>
      </c>
    </row>
    <row r="26" spans="1:23" ht="21.75" customHeight="1" x14ac:dyDescent="0.25">
      <c r="A26" s="543">
        <v>5</v>
      </c>
      <c r="B26" s="45" t="s">
        <v>942</v>
      </c>
      <c r="C26" s="383">
        <v>345</v>
      </c>
      <c r="D26" s="409">
        <f t="shared" si="16"/>
        <v>31.049999999999997</v>
      </c>
      <c r="E26" s="409">
        <f t="shared" si="17"/>
        <v>3.45</v>
      </c>
      <c r="F26" s="409">
        <f t="shared" si="18"/>
        <v>34.5</v>
      </c>
      <c r="G26" s="383">
        <v>190</v>
      </c>
      <c r="H26" s="409">
        <f t="shared" si="19"/>
        <v>25.650000000000002</v>
      </c>
      <c r="I26" s="409">
        <f t="shared" si="20"/>
        <v>2.85</v>
      </c>
      <c r="J26" s="409">
        <f t="shared" si="21"/>
        <v>28.500000000000004</v>
      </c>
      <c r="K26" s="383">
        <v>110</v>
      </c>
      <c r="L26" s="409">
        <f t="shared" si="22"/>
        <v>19.8</v>
      </c>
      <c r="M26" s="409">
        <f t="shared" si="23"/>
        <v>2.2000000000000002</v>
      </c>
      <c r="N26" s="409">
        <f t="shared" si="24"/>
        <v>22</v>
      </c>
      <c r="O26" s="383">
        <v>96</v>
      </c>
      <c r="P26" s="409">
        <f t="shared" si="25"/>
        <v>21.6</v>
      </c>
      <c r="Q26" s="409">
        <f t="shared" si="26"/>
        <v>2.4000000000000004</v>
      </c>
      <c r="R26" s="409">
        <f t="shared" si="27"/>
        <v>24</v>
      </c>
      <c r="S26" s="332">
        <f t="shared" si="28"/>
        <v>741</v>
      </c>
      <c r="T26" s="383">
        <f t="shared" si="29"/>
        <v>98.1</v>
      </c>
      <c r="U26" s="383">
        <f t="shared" si="30"/>
        <v>10.9</v>
      </c>
      <c r="V26" s="383">
        <f t="shared" si="31"/>
        <v>109</v>
      </c>
      <c r="W26" s="383">
        <v>741</v>
      </c>
    </row>
    <row r="27" spans="1:23" ht="21.75" customHeight="1" x14ac:dyDescent="0.25">
      <c r="A27" s="543">
        <v>6</v>
      </c>
      <c r="B27" s="45" t="s">
        <v>943</v>
      </c>
      <c r="C27" s="383">
        <v>405</v>
      </c>
      <c r="D27" s="409">
        <f t="shared" si="16"/>
        <v>36.449999999999996</v>
      </c>
      <c r="E27" s="409">
        <f t="shared" si="17"/>
        <v>4.05</v>
      </c>
      <c r="F27" s="409">
        <f t="shared" si="18"/>
        <v>40.499999999999993</v>
      </c>
      <c r="G27" s="383">
        <v>229</v>
      </c>
      <c r="H27" s="409">
        <f t="shared" si="19"/>
        <v>30.915000000000003</v>
      </c>
      <c r="I27" s="409">
        <f t="shared" si="20"/>
        <v>3.4350000000000001</v>
      </c>
      <c r="J27" s="409">
        <f t="shared" si="21"/>
        <v>34.35</v>
      </c>
      <c r="K27" s="383">
        <v>35</v>
      </c>
      <c r="L27" s="409">
        <f t="shared" si="22"/>
        <v>6.3</v>
      </c>
      <c r="M27" s="409">
        <f t="shared" si="23"/>
        <v>0.70000000000000007</v>
      </c>
      <c r="N27" s="409">
        <f t="shared" si="24"/>
        <v>7</v>
      </c>
      <c r="O27" s="383">
        <v>116</v>
      </c>
      <c r="P27" s="409">
        <f t="shared" si="25"/>
        <v>26.1</v>
      </c>
      <c r="Q27" s="409">
        <f t="shared" si="26"/>
        <v>2.9000000000000004</v>
      </c>
      <c r="R27" s="409">
        <f t="shared" si="27"/>
        <v>29</v>
      </c>
      <c r="S27" s="332">
        <f t="shared" si="28"/>
        <v>785</v>
      </c>
      <c r="T27" s="383">
        <f t="shared" si="29"/>
        <v>99.764999999999986</v>
      </c>
      <c r="U27" s="383">
        <f t="shared" si="30"/>
        <v>11.084999999999999</v>
      </c>
      <c r="V27" s="383">
        <f t="shared" si="31"/>
        <v>110.84999999999998</v>
      </c>
      <c r="W27" s="383">
        <v>785</v>
      </c>
    </row>
    <row r="28" spans="1:23" ht="21.75" customHeight="1" x14ac:dyDescent="0.25">
      <c r="A28" s="543">
        <v>7</v>
      </c>
      <c r="B28" s="45" t="s">
        <v>944</v>
      </c>
      <c r="C28" s="383">
        <v>257</v>
      </c>
      <c r="D28" s="409">
        <f t="shared" si="16"/>
        <v>23.13</v>
      </c>
      <c r="E28" s="409">
        <f t="shared" si="17"/>
        <v>2.57</v>
      </c>
      <c r="F28" s="409">
        <f t="shared" si="18"/>
        <v>25.7</v>
      </c>
      <c r="G28" s="383">
        <v>75</v>
      </c>
      <c r="H28" s="409">
        <f t="shared" si="19"/>
        <v>10.125</v>
      </c>
      <c r="I28" s="409">
        <f t="shared" si="20"/>
        <v>1.125</v>
      </c>
      <c r="J28" s="409">
        <f t="shared" si="21"/>
        <v>11.25</v>
      </c>
      <c r="K28" s="383">
        <v>95</v>
      </c>
      <c r="L28" s="409">
        <f t="shared" si="22"/>
        <v>17.099999999999998</v>
      </c>
      <c r="M28" s="409">
        <f t="shared" si="23"/>
        <v>1.9000000000000001</v>
      </c>
      <c r="N28" s="409">
        <f t="shared" si="24"/>
        <v>18.999999999999996</v>
      </c>
      <c r="O28" s="383">
        <v>79</v>
      </c>
      <c r="P28" s="409">
        <f t="shared" si="25"/>
        <v>17.775000000000002</v>
      </c>
      <c r="Q28" s="409">
        <f t="shared" si="26"/>
        <v>1.9750000000000001</v>
      </c>
      <c r="R28" s="409">
        <f t="shared" si="27"/>
        <v>19.750000000000004</v>
      </c>
      <c r="S28" s="332">
        <f t="shared" si="28"/>
        <v>506</v>
      </c>
      <c r="T28" s="383">
        <f t="shared" si="29"/>
        <v>68.13</v>
      </c>
      <c r="U28" s="383">
        <f t="shared" si="30"/>
        <v>7.57</v>
      </c>
      <c r="V28" s="383">
        <f t="shared" si="31"/>
        <v>75.699999999999989</v>
      </c>
      <c r="W28" s="383">
        <v>506</v>
      </c>
    </row>
    <row r="29" spans="1:23" ht="21.75" customHeight="1" x14ac:dyDescent="0.25">
      <c r="A29" s="543">
        <v>8</v>
      </c>
      <c r="B29" s="45" t="s">
        <v>945</v>
      </c>
      <c r="C29" s="383">
        <v>1145</v>
      </c>
      <c r="D29" s="409">
        <f t="shared" si="16"/>
        <v>103.05</v>
      </c>
      <c r="E29" s="409">
        <f t="shared" si="17"/>
        <v>11.450000000000001</v>
      </c>
      <c r="F29" s="409">
        <f t="shared" si="18"/>
        <v>114.5</v>
      </c>
      <c r="G29" s="383">
        <v>439</v>
      </c>
      <c r="H29" s="409">
        <f t="shared" si="19"/>
        <v>59.265000000000001</v>
      </c>
      <c r="I29" s="409">
        <f t="shared" si="20"/>
        <v>6.585</v>
      </c>
      <c r="J29" s="409">
        <f t="shared" si="21"/>
        <v>65.849999999999994</v>
      </c>
      <c r="K29" s="383">
        <v>210</v>
      </c>
      <c r="L29" s="409">
        <f t="shared" si="22"/>
        <v>37.799999999999997</v>
      </c>
      <c r="M29" s="409">
        <f t="shared" si="23"/>
        <v>4.2</v>
      </c>
      <c r="N29" s="409">
        <f t="shared" si="24"/>
        <v>42</v>
      </c>
      <c r="O29" s="383">
        <v>15</v>
      </c>
      <c r="P29" s="409">
        <f t="shared" si="25"/>
        <v>3.375</v>
      </c>
      <c r="Q29" s="409">
        <f t="shared" si="26"/>
        <v>0.375</v>
      </c>
      <c r="R29" s="409">
        <f t="shared" si="27"/>
        <v>3.75</v>
      </c>
      <c r="S29" s="332">
        <f t="shared" si="28"/>
        <v>1809</v>
      </c>
      <c r="T29" s="383">
        <f t="shared" si="29"/>
        <v>203.49</v>
      </c>
      <c r="U29" s="383">
        <f t="shared" si="30"/>
        <v>22.61</v>
      </c>
      <c r="V29" s="383">
        <f t="shared" si="31"/>
        <v>226.10000000000002</v>
      </c>
      <c r="W29" s="383">
        <v>1809</v>
      </c>
    </row>
    <row r="30" spans="1:23" ht="21.75" customHeight="1" x14ac:dyDescent="0.25">
      <c r="A30" s="543">
        <v>9</v>
      </c>
      <c r="B30" s="45" t="s">
        <v>946</v>
      </c>
      <c r="C30" s="383">
        <v>548</v>
      </c>
      <c r="D30" s="409">
        <f t="shared" si="16"/>
        <v>49.32</v>
      </c>
      <c r="E30" s="409">
        <f t="shared" si="17"/>
        <v>5.48</v>
      </c>
      <c r="F30" s="409">
        <f t="shared" si="18"/>
        <v>54.8</v>
      </c>
      <c r="G30" s="383">
        <v>110</v>
      </c>
      <c r="H30" s="409">
        <f t="shared" si="19"/>
        <v>14.850000000000001</v>
      </c>
      <c r="I30" s="409">
        <f t="shared" si="20"/>
        <v>1.65</v>
      </c>
      <c r="J30" s="409">
        <f t="shared" si="21"/>
        <v>16.5</v>
      </c>
      <c r="K30" s="383">
        <v>25</v>
      </c>
      <c r="L30" s="409">
        <f t="shared" si="22"/>
        <v>4.5</v>
      </c>
      <c r="M30" s="409">
        <f t="shared" si="23"/>
        <v>0.5</v>
      </c>
      <c r="N30" s="409">
        <f t="shared" si="24"/>
        <v>5</v>
      </c>
      <c r="O30" s="383">
        <v>58</v>
      </c>
      <c r="P30" s="409">
        <f t="shared" si="25"/>
        <v>13.05</v>
      </c>
      <c r="Q30" s="409">
        <f t="shared" si="26"/>
        <v>1.4500000000000002</v>
      </c>
      <c r="R30" s="409">
        <f t="shared" si="27"/>
        <v>14.5</v>
      </c>
      <c r="S30" s="332">
        <f t="shared" si="28"/>
        <v>741</v>
      </c>
      <c r="T30" s="383">
        <f t="shared" si="29"/>
        <v>81.72</v>
      </c>
      <c r="U30" s="383">
        <f t="shared" si="30"/>
        <v>9.0800000000000018</v>
      </c>
      <c r="V30" s="383">
        <f t="shared" si="31"/>
        <v>90.8</v>
      </c>
      <c r="W30" s="383">
        <v>741</v>
      </c>
    </row>
    <row r="31" spans="1:23" ht="21.75" customHeight="1" x14ac:dyDescent="0.25">
      <c r="A31" s="543">
        <v>10</v>
      </c>
      <c r="B31" s="45" t="s">
        <v>947</v>
      </c>
      <c r="C31" s="383">
        <v>1195</v>
      </c>
      <c r="D31" s="409">
        <f t="shared" si="16"/>
        <v>107.55</v>
      </c>
      <c r="E31" s="409">
        <f t="shared" si="17"/>
        <v>11.950000000000001</v>
      </c>
      <c r="F31" s="409">
        <f t="shared" si="18"/>
        <v>119.5</v>
      </c>
      <c r="G31" s="383">
        <v>316</v>
      </c>
      <c r="H31" s="409">
        <f t="shared" si="19"/>
        <v>42.660000000000004</v>
      </c>
      <c r="I31" s="409">
        <f t="shared" si="20"/>
        <v>4.74</v>
      </c>
      <c r="J31" s="409">
        <f t="shared" si="21"/>
        <v>47.400000000000006</v>
      </c>
      <c r="K31" s="383">
        <v>150</v>
      </c>
      <c r="L31" s="409">
        <f t="shared" si="22"/>
        <v>27</v>
      </c>
      <c r="M31" s="409">
        <f t="shared" si="23"/>
        <v>3</v>
      </c>
      <c r="N31" s="409">
        <f t="shared" si="24"/>
        <v>30</v>
      </c>
      <c r="O31" s="383">
        <v>87</v>
      </c>
      <c r="P31" s="409">
        <f t="shared" si="25"/>
        <v>19.574999999999999</v>
      </c>
      <c r="Q31" s="409">
        <f t="shared" si="26"/>
        <v>2.1750000000000003</v>
      </c>
      <c r="R31" s="409">
        <f t="shared" si="27"/>
        <v>21.75</v>
      </c>
      <c r="S31" s="332">
        <f t="shared" si="28"/>
        <v>1748</v>
      </c>
      <c r="T31" s="383">
        <f t="shared" si="29"/>
        <v>196.785</v>
      </c>
      <c r="U31" s="383">
        <f t="shared" si="30"/>
        <v>21.865000000000002</v>
      </c>
      <c r="V31" s="383">
        <f t="shared" si="31"/>
        <v>218.65</v>
      </c>
      <c r="W31" s="383">
        <v>1748</v>
      </c>
    </row>
    <row r="32" spans="1:23" ht="21.75" customHeight="1" x14ac:dyDescent="0.25">
      <c r="A32" s="663">
        <v>11</v>
      </c>
      <c r="B32" s="45" t="s">
        <v>948</v>
      </c>
      <c r="C32" s="383">
        <v>246</v>
      </c>
      <c r="D32" s="409">
        <f>C32*0.09</f>
        <v>22.14</v>
      </c>
      <c r="E32" s="409">
        <f>C32*0.01</f>
        <v>2.46</v>
      </c>
      <c r="F32" s="409">
        <f>E32+D32</f>
        <v>24.6</v>
      </c>
      <c r="G32" s="383">
        <v>75</v>
      </c>
      <c r="H32" s="409">
        <f>G32*0.135</f>
        <v>10.125</v>
      </c>
      <c r="I32" s="409">
        <f>G32*0.015</f>
        <v>1.125</v>
      </c>
      <c r="J32" s="409">
        <f>I32+H32</f>
        <v>11.25</v>
      </c>
      <c r="K32" s="383">
        <v>25</v>
      </c>
      <c r="L32" s="409">
        <f>K32*0.18</f>
        <v>4.5</v>
      </c>
      <c r="M32" s="409">
        <f>K32*0.02</f>
        <v>0.5</v>
      </c>
      <c r="N32" s="409">
        <f>M32+L32</f>
        <v>5</v>
      </c>
      <c r="O32" s="383">
        <v>16</v>
      </c>
      <c r="P32" s="409">
        <f>O32*0.225</f>
        <v>3.6</v>
      </c>
      <c r="Q32" s="409">
        <f>O32*0.025</f>
        <v>0.4</v>
      </c>
      <c r="R32" s="409">
        <f>Q32+P32</f>
        <v>4</v>
      </c>
      <c r="S32" s="332">
        <f>C32+G32+K32+O32</f>
        <v>362</v>
      </c>
      <c r="T32" s="383">
        <f>D32+H32+L32+P32</f>
        <v>40.365000000000002</v>
      </c>
      <c r="U32" s="383">
        <f>E32+I32+M32+Q32</f>
        <v>4.4850000000000003</v>
      </c>
      <c r="V32" s="383">
        <f>U32+T32</f>
        <v>44.85</v>
      </c>
      <c r="W32" s="383">
        <v>362</v>
      </c>
    </row>
    <row r="33" spans="1:23" ht="21.75" customHeight="1" x14ac:dyDescent="0.25">
      <c r="A33" s="663">
        <v>12</v>
      </c>
      <c r="B33" s="45" t="s">
        <v>949</v>
      </c>
      <c r="C33" s="383">
        <v>228</v>
      </c>
      <c r="D33" s="409">
        <f t="shared" ref="D33" si="32">C33*0.09</f>
        <v>20.52</v>
      </c>
      <c r="E33" s="409">
        <f t="shared" ref="E33" si="33">C33*0.01</f>
        <v>2.2800000000000002</v>
      </c>
      <c r="F33" s="409">
        <f t="shared" ref="F33" si="34">E33+D33</f>
        <v>22.8</v>
      </c>
      <c r="G33" s="383">
        <v>165</v>
      </c>
      <c r="H33" s="409">
        <f t="shared" ref="H33" si="35">G33*0.135</f>
        <v>22.275000000000002</v>
      </c>
      <c r="I33" s="409">
        <f t="shared" ref="I33" si="36">G33*0.015</f>
        <v>2.4750000000000001</v>
      </c>
      <c r="J33" s="409">
        <f t="shared" ref="J33" si="37">I33+H33</f>
        <v>24.750000000000004</v>
      </c>
      <c r="K33" s="383">
        <v>45</v>
      </c>
      <c r="L33" s="409">
        <f t="shared" ref="L33" si="38">K33*0.18</f>
        <v>8.1</v>
      </c>
      <c r="M33" s="409">
        <f t="shared" ref="M33" si="39">K33*0.02</f>
        <v>0.9</v>
      </c>
      <c r="N33" s="409">
        <f t="shared" ref="N33" si="40">M33+L33</f>
        <v>9</v>
      </c>
      <c r="O33" s="383">
        <v>59</v>
      </c>
      <c r="P33" s="409">
        <f t="shared" ref="P33" si="41">O33*0.225</f>
        <v>13.275</v>
      </c>
      <c r="Q33" s="409">
        <f t="shared" ref="Q33" si="42">O33*0.025</f>
        <v>1.4750000000000001</v>
      </c>
      <c r="R33" s="409">
        <f t="shared" ref="R33" si="43">Q33+P33</f>
        <v>14.75</v>
      </c>
      <c r="S33" s="332">
        <f t="shared" ref="S33" si="44">C33+G33+K33+O33</f>
        <v>497</v>
      </c>
      <c r="T33" s="383">
        <f t="shared" ref="T33" si="45">D33+H33+L33+P33</f>
        <v>64.17</v>
      </c>
      <c r="U33" s="383">
        <f t="shared" ref="U33" si="46">E33+I33+M33+Q33</f>
        <v>7.1300000000000008</v>
      </c>
      <c r="V33" s="383">
        <f t="shared" ref="V33" si="47">U33+T33</f>
        <v>71.3</v>
      </c>
      <c r="W33" s="383">
        <v>497</v>
      </c>
    </row>
    <row r="34" spans="1:23" ht="21.75" customHeight="1" x14ac:dyDescent="0.25">
      <c r="A34" s="245"/>
      <c r="B34" s="662" t="s">
        <v>950</v>
      </c>
      <c r="C34" s="416">
        <f>SUM(C12:C33)</f>
        <v>13493</v>
      </c>
      <c r="D34" s="415">
        <f t="shared" ref="D34:W34" si="48">SUM(D12:D33)</f>
        <v>1214.3699999999999</v>
      </c>
      <c r="E34" s="415">
        <f t="shared" si="48"/>
        <v>134.93</v>
      </c>
      <c r="F34" s="415">
        <f t="shared" si="48"/>
        <v>1349.2999999999997</v>
      </c>
      <c r="G34" s="416">
        <f t="shared" si="48"/>
        <v>5647</v>
      </c>
      <c r="H34" s="415">
        <f t="shared" si="48"/>
        <v>762.34499999999991</v>
      </c>
      <c r="I34" s="415">
        <f t="shared" si="48"/>
        <v>84.704999999999998</v>
      </c>
      <c r="J34" s="415">
        <f t="shared" si="48"/>
        <v>847.05000000000007</v>
      </c>
      <c r="K34" s="416">
        <f t="shared" si="48"/>
        <v>2046</v>
      </c>
      <c r="L34" s="415">
        <f t="shared" si="48"/>
        <v>368.28000000000009</v>
      </c>
      <c r="M34" s="415">
        <f t="shared" si="48"/>
        <v>40.919999999999995</v>
      </c>
      <c r="N34" s="415">
        <f t="shared" si="48"/>
        <v>409.2</v>
      </c>
      <c r="O34" s="416">
        <f t="shared" si="48"/>
        <v>1155</v>
      </c>
      <c r="P34" s="415">
        <f t="shared" si="48"/>
        <v>259.87499999999994</v>
      </c>
      <c r="Q34" s="415">
        <f t="shared" si="48"/>
        <v>28.875000000000007</v>
      </c>
      <c r="R34" s="415">
        <f t="shared" si="48"/>
        <v>288.75</v>
      </c>
      <c r="S34" s="416">
        <f t="shared" si="48"/>
        <v>22341</v>
      </c>
      <c r="T34" s="415">
        <f t="shared" si="48"/>
        <v>2604.8699999999994</v>
      </c>
      <c r="U34" s="415">
        <f t="shared" si="48"/>
        <v>289.43</v>
      </c>
      <c r="V34" s="416">
        <f t="shared" si="48"/>
        <v>2894.3</v>
      </c>
      <c r="W34" s="416">
        <f t="shared" si="48"/>
        <v>22341</v>
      </c>
    </row>
    <row r="35" spans="1:23" ht="21.75" customHeight="1" x14ac:dyDescent="0.25">
      <c r="A35" s="493"/>
      <c r="B35" s="493"/>
      <c r="C35" s="494"/>
      <c r="D35" s="495"/>
      <c r="E35" s="495"/>
      <c r="F35" s="495"/>
      <c r="G35" s="494"/>
      <c r="H35" s="495"/>
      <c r="I35" s="495"/>
      <c r="J35" s="495"/>
      <c r="K35" s="494"/>
      <c r="L35" s="495"/>
      <c r="M35" s="495"/>
      <c r="N35" s="495"/>
      <c r="O35" s="494"/>
      <c r="P35" s="495"/>
      <c r="Q35" s="495"/>
      <c r="R35" s="495"/>
      <c r="S35" s="654"/>
      <c r="T35" s="495"/>
      <c r="U35" s="495"/>
      <c r="V35" s="495"/>
      <c r="W35" s="414"/>
    </row>
    <row r="36" spans="1:23" ht="21.75" customHeight="1" x14ac:dyDescent="0.25">
      <c r="A36" s="493"/>
      <c r="B36" s="493"/>
      <c r="C36" s="494"/>
      <c r="D36" s="495"/>
      <c r="E36" s="495"/>
      <c r="F36" s="495"/>
      <c r="G36" s="494"/>
      <c r="H36" s="495"/>
      <c r="I36" s="495"/>
      <c r="J36" s="495"/>
      <c r="K36" s="494"/>
      <c r="L36" s="495"/>
      <c r="M36" s="495"/>
      <c r="N36" s="495"/>
      <c r="O36" s="494"/>
      <c r="P36" s="495"/>
      <c r="Q36" s="495"/>
      <c r="R36" s="495"/>
      <c r="S36" s="654"/>
      <c r="T36" s="495"/>
      <c r="U36" s="495"/>
      <c r="V36" s="495"/>
      <c r="W36" s="414"/>
    </row>
    <row r="37" spans="1:23" ht="21.75" customHeight="1" x14ac:dyDescent="0.25">
      <c r="A37" s="493"/>
      <c r="B37" s="493"/>
      <c r="C37" s="494"/>
      <c r="D37" s="495"/>
      <c r="E37" s="495"/>
      <c r="F37" s="495"/>
      <c r="G37" s="494"/>
      <c r="H37" s="495"/>
      <c r="I37" s="495"/>
      <c r="J37" s="495"/>
      <c r="K37" s="494"/>
      <c r="L37" s="495"/>
      <c r="M37" s="495"/>
      <c r="N37" s="495"/>
      <c r="O37" s="494"/>
      <c r="P37" s="495"/>
      <c r="Q37" s="495"/>
      <c r="R37" s="495"/>
      <c r="S37" s="654"/>
      <c r="T37" s="495"/>
      <c r="U37" s="495"/>
      <c r="V37" s="495"/>
      <c r="W37" s="414"/>
    </row>
    <row r="39" spans="1:23" s="15" customFormat="1" ht="12.75" x14ac:dyDescent="0.2">
      <c r="A39" s="14" t="s">
        <v>11</v>
      </c>
      <c r="G39" s="14"/>
      <c r="H39" s="14"/>
      <c r="K39" s="14"/>
      <c r="L39" s="14"/>
      <c r="M39" s="14"/>
      <c r="N39" s="14"/>
      <c r="O39" s="14"/>
      <c r="P39" s="14"/>
      <c r="Q39" s="14"/>
      <c r="R39" s="14"/>
      <c r="S39" s="884"/>
      <c r="T39" s="884"/>
      <c r="U39" s="884"/>
      <c r="V39" s="884"/>
    </row>
    <row r="40" spans="1:23" s="15" customFormat="1" ht="12.75" customHeight="1" x14ac:dyDescent="0.25">
      <c r="K40" s="31"/>
      <c r="L40" s="31"/>
      <c r="M40" s="31"/>
      <c r="N40" s="31"/>
      <c r="O40" s="31"/>
      <c r="P40" s="31"/>
      <c r="Q40" s="31"/>
      <c r="R40" s="67"/>
      <c r="S40" s="884" t="s">
        <v>12</v>
      </c>
      <c r="T40" s="884"/>
      <c r="U40" s="31"/>
      <c r="V40" s="31"/>
    </row>
    <row r="41" spans="1:23" s="15" customFormat="1" ht="12.75" customHeight="1" x14ac:dyDescent="0.2">
      <c r="K41" s="31"/>
      <c r="L41" s="31"/>
      <c r="M41" s="31"/>
      <c r="N41" s="31"/>
      <c r="O41" s="31"/>
      <c r="P41" s="31"/>
      <c r="Q41" s="31"/>
      <c r="R41" s="31" t="s">
        <v>13</v>
      </c>
      <c r="S41" s="655"/>
      <c r="T41" s="31"/>
      <c r="U41" s="31"/>
      <c r="V41" s="31"/>
    </row>
    <row r="42" spans="1:23" s="15" customFormat="1" ht="12.75" x14ac:dyDescent="0.2">
      <c r="A42" s="14"/>
      <c r="B42" s="14"/>
      <c r="K42" s="14"/>
      <c r="L42" s="14"/>
      <c r="M42" s="14"/>
      <c r="N42" s="14"/>
      <c r="O42" s="14"/>
      <c r="P42" s="14"/>
      <c r="Q42" s="31"/>
      <c r="R42" s="31" t="s">
        <v>89</v>
      </c>
      <c r="S42" s="655"/>
      <c r="T42" s="31"/>
      <c r="U42" s="31"/>
      <c r="V42" s="31"/>
    </row>
    <row r="43" spans="1:23" x14ac:dyDescent="0.25">
      <c r="R43" s="858" t="s">
        <v>86</v>
      </c>
      <c r="S43" s="858"/>
      <c r="T43" s="858"/>
    </row>
  </sheetData>
  <mergeCells count="23">
    <mergeCell ref="R43:T43"/>
    <mergeCell ref="U1:V1"/>
    <mergeCell ref="C8:F8"/>
    <mergeCell ref="D9:F9"/>
    <mergeCell ref="C9:C10"/>
    <mergeCell ref="G9:G10"/>
    <mergeCell ref="S8:V8"/>
    <mergeCell ref="S9:S10"/>
    <mergeCell ref="T9:V9"/>
    <mergeCell ref="E2:P2"/>
    <mergeCell ref="C4:Q4"/>
    <mergeCell ref="P9:R9"/>
    <mergeCell ref="H9:J9"/>
    <mergeCell ref="K9:K10"/>
    <mergeCell ref="S39:V39"/>
    <mergeCell ref="B8:B10"/>
    <mergeCell ref="A8:A10"/>
    <mergeCell ref="S40:T40"/>
    <mergeCell ref="O8:R8"/>
    <mergeCell ref="K8:N8"/>
    <mergeCell ref="G8:J8"/>
    <mergeCell ref="L9:N9"/>
    <mergeCell ref="O9:O10"/>
  </mergeCells>
  <printOptions horizontalCentered="1"/>
  <pageMargins left="0.70866141732283472" right="0.70866141732283472" top="0.23622047244094491" bottom="0" header="0.31496062992125984" footer="0.31496062992125984"/>
  <pageSetup paperSize="9" scale="66"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2"/>
  <sheetViews>
    <sheetView view="pageBreakPreview" topLeftCell="A24" zoomScale="84" zoomScaleNormal="85" zoomScaleSheetLayoutView="84" workbookViewId="0">
      <selection activeCell="A24" sqref="A1:XFD1048576"/>
    </sheetView>
  </sheetViews>
  <sheetFormatPr defaultColWidth="8.85546875" defaultRowHeight="14.25" x14ac:dyDescent="0.2"/>
  <cols>
    <col min="1" max="1" width="8.140625" style="65" customWidth="1"/>
    <col min="2" max="2" width="12.5703125" style="65" customWidth="1"/>
    <col min="3" max="3" width="12.140625" style="65" customWidth="1"/>
    <col min="4" max="4" width="11.7109375" style="65" customWidth="1"/>
    <col min="5" max="5" width="11.28515625" style="65" customWidth="1"/>
    <col min="6" max="6" width="17.140625" style="65" customWidth="1"/>
    <col min="7" max="7" width="15.140625" style="65" customWidth="1"/>
    <col min="8" max="8" width="14.42578125" style="65" customWidth="1"/>
    <col min="9" max="9" width="14.85546875" style="65" customWidth="1"/>
    <col min="10" max="10" width="18.42578125" style="65" customWidth="1"/>
    <col min="11" max="11" width="17.28515625" style="65" customWidth="1"/>
    <col min="12" max="12" width="16.28515625" style="65" customWidth="1"/>
    <col min="13" max="16384" width="8.85546875" style="65"/>
  </cols>
  <sheetData>
    <row r="1" spans="1:19" ht="15" x14ac:dyDescent="0.2">
      <c r="B1" s="15"/>
      <c r="C1" s="15"/>
      <c r="D1" s="15"/>
      <c r="E1" s="15"/>
      <c r="F1" s="1"/>
      <c r="G1" s="1"/>
      <c r="H1" s="15"/>
      <c r="J1" s="36"/>
      <c r="K1" s="944" t="s">
        <v>547</v>
      </c>
      <c r="L1" s="944"/>
    </row>
    <row r="2" spans="1:19" ht="15.75" x14ac:dyDescent="0.25">
      <c r="B2" s="862" t="s">
        <v>0</v>
      </c>
      <c r="C2" s="862"/>
      <c r="D2" s="862"/>
      <c r="E2" s="862"/>
      <c r="F2" s="862"/>
      <c r="G2" s="862"/>
      <c r="H2" s="862"/>
      <c r="I2" s="862"/>
      <c r="J2" s="862"/>
    </row>
    <row r="3" spans="1:19" ht="20.25" x14ac:dyDescent="0.3">
      <c r="B3" s="863" t="s">
        <v>709</v>
      </c>
      <c r="C3" s="863"/>
      <c r="D3" s="863"/>
      <c r="E3" s="863"/>
      <c r="F3" s="863"/>
      <c r="G3" s="863"/>
      <c r="H3" s="863"/>
      <c r="I3" s="863"/>
      <c r="J3" s="863"/>
    </row>
    <row r="4" spans="1:19" ht="20.25" x14ac:dyDescent="0.3">
      <c r="B4" s="114"/>
      <c r="C4" s="114"/>
      <c r="D4" s="114"/>
      <c r="E4" s="114"/>
      <c r="F4" s="114"/>
      <c r="G4" s="114"/>
      <c r="H4" s="114"/>
      <c r="I4" s="114"/>
      <c r="J4" s="114"/>
    </row>
    <row r="5" spans="1:19" ht="15.6" customHeight="1" x14ac:dyDescent="0.25">
      <c r="B5" s="1179" t="s">
        <v>843</v>
      </c>
      <c r="C5" s="1179"/>
      <c r="D5" s="1179"/>
      <c r="E5" s="1179"/>
      <c r="F5" s="1179"/>
      <c r="G5" s="1179"/>
      <c r="H5" s="1179"/>
      <c r="I5" s="1179"/>
      <c r="J5" s="1179"/>
      <c r="K5" s="1179"/>
      <c r="L5" s="1179"/>
    </row>
    <row r="6" spans="1:19" x14ac:dyDescent="0.2">
      <c r="A6" s="858" t="s">
        <v>165</v>
      </c>
      <c r="B6" s="858"/>
      <c r="C6" s="27"/>
    </row>
    <row r="7" spans="1:19" ht="15" customHeight="1" x14ac:dyDescent="0.25">
      <c r="A7" s="1171" t="s">
        <v>112</v>
      </c>
      <c r="B7" s="1143" t="s">
        <v>3</v>
      </c>
      <c r="C7" s="1175" t="s">
        <v>26</v>
      </c>
      <c r="D7" s="1175"/>
      <c r="E7" s="1175"/>
      <c r="F7" s="1175"/>
      <c r="G7" s="1176" t="s">
        <v>27</v>
      </c>
      <c r="H7" s="1177"/>
      <c r="I7" s="1177"/>
      <c r="J7" s="1178"/>
      <c r="K7" s="1143" t="s">
        <v>387</v>
      </c>
      <c r="L7" s="1148" t="s">
        <v>679</v>
      </c>
    </row>
    <row r="8" spans="1:19" ht="31.15" customHeight="1" x14ac:dyDescent="0.2">
      <c r="A8" s="1172"/>
      <c r="B8" s="1174"/>
      <c r="C8" s="1148" t="s">
        <v>246</v>
      </c>
      <c r="D8" s="1143" t="s">
        <v>444</v>
      </c>
      <c r="E8" s="1180" t="s">
        <v>100</v>
      </c>
      <c r="F8" s="1147"/>
      <c r="G8" s="1144" t="s">
        <v>246</v>
      </c>
      <c r="H8" s="1148" t="s">
        <v>444</v>
      </c>
      <c r="I8" s="1181" t="s">
        <v>100</v>
      </c>
      <c r="J8" s="1182"/>
      <c r="K8" s="1174"/>
      <c r="L8" s="1148"/>
    </row>
    <row r="9" spans="1:19" ht="69.75" customHeight="1" x14ac:dyDescent="0.2">
      <c r="A9" s="1173"/>
      <c r="B9" s="1144"/>
      <c r="C9" s="1148"/>
      <c r="D9" s="1144"/>
      <c r="E9" s="77" t="s">
        <v>782</v>
      </c>
      <c r="F9" s="77" t="s">
        <v>445</v>
      </c>
      <c r="G9" s="1148"/>
      <c r="H9" s="1148"/>
      <c r="I9" s="77" t="s">
        <v>782</v>
      </c>
      <c r="J9" s="77" t="s">
        <v>445</v>
      </c>
      <c r="K9" s="1144"/>
      <c r="L9" s="1148"/>
      <c r="M9" s="99"/>
      <c r="N9" s="99"/>
      <c r="O9" s="99"/>
    </row>
    <row r="10" spans="1:19" x14ac:dyDescent="0.2">
      <c r="A10" s="139">
        <v>1</v>
      </c>
      <c r="B10" s="138">
        <v>2</v>
      </c>
      <c r="C10" s="139">
        <v>3</v>
      </c>
      <c r="D10" s="138">
        <v>4</v>
      </c>
      <c r="E10" s="139">
        <v>5</v>
      </c>
      <c r="F10" s="138">
        <v>6</v>
      </c>
      <c r="G10" s="139">
        <v>7</v>
      </c>
      <c r="H10" s="138">
        <v>8</v>
      </c>
      <c r="I10" s="139">
        <v>9</v>
      </c>
      <c r="J10" s="138">
        <v>10</v>
      </c>
      <c r="K10" s="139" t="s">
        <v>555</v>
      </c>
      <c r="L10" s="138">
        <v>12</v>
      </c>
      <c r="M10" s="99"/>
      <c r="N10" s="99"/>
      <c r="O10" s="99"/>
    </row>
    <row r="11" spans="1:19" s="98" customFormat="1" ht="23.25" customHeight="1" x14ac:dyDescent="0.2">
      <c r="A11" s="543">
        <v>1</v>
      </c>
      <c r="B11" s="45" t="s">
        <v>893</v>
      </c>
      <c r="C11" s="346">
        <v>32177</v>
      </c>
      <c r="D11" s="341">
        <v>1119</v>
      </c>
      <c r="E11" s="341">
        <v>1124</v>
      </c>
      <c r="F11" s="417">
        <v>0</v>
      </c>
      <c r="G11" s="346">
        <v>19845</v>
      </c>
      <c r="H11" s="341">
        <v>767</v>
      </c>
      <c r="I11" s="341">
        <v>772</v>
      </c>
      <c r="J11" s="417">
        <v>0</v>
      </c>
      <c r="K11" s="364">
        <f>E11+F11+I11+J11</f>
        <v>1896</v>
      </c>
      <c r="L11" s="107">
        <v>0</v>
      </c>
      <c r="M11" s="99">
        <v>10526</v>
      </c>
      <c r="N11" s="99">
        <v>0</v>
      </c>
      <c r="O11" s="99">
        <f>SUM(M11:N11)</f>
        <v>10526</v>
      </c>
      <c r="P11" s="99">
        <v>6069</v>
      </c>
      <c r="Q11" s="99">
        <v>0</v>
      </c>
      <c r="R11" s="99">
        <f>SUM(P11:Q11)</f>
        <v>6069</v>
      </c>
      <c r="S11" s="99"/>
    </row>
    <row r="12" spans="1:19" ht="23.25" customHeight="1" x14ac:dyDescent="0.2">
      <c r="A12" s="543">
        <v>2</v>
      </c>
      <c r="B12" s="45" t="s">
        <v>894</v>
      </c>
      <c r="C12" s="346">
        <v>8304</v>
      </c>
      <c r="D12" s="341">
        <v>340</v>
      </c>
      <c r="E12" s="341">
        <v>293</v>
      </c>
      <c r="F12" s="417">
        <v>0</v>
      </c>
      <c r="G12" s="346">
        <v>5196</v>
      </c>
      <c r="H12" s="341">
        <v>375</v>
      </c>
      <c r="I12" s="341">
        <v>363</v>
      </c>
      <c r="J12" s="417">
        <v>0</v>
      </c>
      <c r="K12" s="364">
        <f t="shared" ref="K12:K20" si="0">E12+F12+I12+J12</f>
        <v>656</v>
      </c>
      <c r="L12" s="107">
        <v>0</v>
      </c>
      <c r="M12" s="99">
        <v>16633</v>
      </c>
      <c r="N12" s="99">
        <v>425</v>
      </c>
      <c r="O12" s="99">
        <f t="shared" ref="O12:O21" si="1">SUM(M12:N12)</f>
        <v>17058</v>
      </c>
      <c r="P12" s="65">
        <v>6365</v>
      </c>
      <c r="Q12" s="65">
        <v>142</v>
      </c>
      <c r="R12" s="99">
        <f t="shared" ref="R12:R21" si="2">SUM(P12:Q12)</f>
        <v>6507</v>
      </c>
    </row>
    <row r="13" spans="1:19" ht="23.25" customHeight="1" x14ac:dyDescent="0.2">
      <c r="A13" s="543">
        <v>3</v>
      </c>
      <c r="B13" s="45" t="s">
        <v>895</v>
      </c>
      <c r="C13" s="346">
        <v>30664</v>
      </c>
      <c r="D13" s="341">
        <v>1153</v>
      </c>
      <c r="E13" s="341">
        <v>1058</v>
      </c>
      <c r="F13" s="417">
        <v>0</v>
      </c>
      <c r="G13" s="346">
        <v>0</v>
      </c>
      <c r="H13" s="341">
        <v>1050</v>
      </c>
      <c r="I13" s="341">
        <v>959</v>
      </c>
      <c r="J13" s="417">
        <v>0</v>
      </c>
      <c r="K13" s="364">
        <f t="shared" si="0"/>
        <v>2017</v>
      </c>
      <c r="L13" s="107">
        <v>0</v>
      </c>
      <c r="M13" s="99">
        <v>31695</v>
      </c>
      <c r="N13" s="99"/>
      <c r="O13" s="99">
        <f t="shared" si="1"/>
        <v>31695</v>
      </c>
      <c r="P13" s="65">
        <v>18901</v>
      </c>
      <c r="R13" s="99">
        <f t="shared" si="2"/>
        <v>18901</v>
      </c>
    </row>
    <row r="14" spans="1:19" ht="23.25" customHeight="1" x14ac:dyDescent="0.2">
      <c r="A14" s="543">
        <v>4</v>
      </c>
      <c r="B14" s="45" t="s">
        <v>896</v>
      </c>
      <c r="C14" s="346">
        <v>40939</v>
      </c>
      <c r="D14" s="341">
        <v>1143</v>
      </c>
      <c r="E14" s="341">
        <v>905</v>
      </c>
      <c r="F14" s="417">
        <v>0</v>
      </c>
      <c r="G14" s="346">
        <v>24471</v>
      </c>
      <c r="H14" s="341">
        <v>1351</v>
      </c>
      <c r="I14" s="341">
        <v>1005</v>
      </c>
      <c r="J14" s="417">
        <v>0</v>
      </c>
      <c r="K14" s="364">
        <f t="shared" si="0"/>
        <v>1910</v>
      </c>
      <c r="L14" s="107">
        <v>0</v>
      </c>
      <c r="M14" s="65">
        <v>44050</v>
      </c>
      <c r="O14" s="99">
        <f t="shared" si="1"/>
        <v>44050</v>
      </c>
      <c r="P14" s="65">
        <v>19361</v>
      </c>
      <c r="R14" s="99">
        <f t="shared" si="2"/>
        <v>19361</v>
      </c>
    </row>
    <row r="15" spans="1:19" ht="23.25" customHeight="1" x14ac:dyDescent="0.2">
      <c r="A15" s="543">
        <v>5</v>
      </c>
      <c r="B15" s="45" t="s">
        <v>897</v>
      </c>
      <c r="C15" s="346">
        <v>32059</v>
      </c>
      <c r="D15" s="341">
        <v>683</v>
      </c>
      <c r="E15" s="341">
        <v>692</v>
      </c>
      <c r="F15" s="417">
        <v>0</v>
      </c>
      <c r="G15" s="346">
        <v>15870</v>
      </c>
      <c r="H15" s="341">
        <v>564</v>
      </c>
      <c r="I15" s="341">
        <v>579</v>
      </c>
      <c r="J15" s="417">
        <v>0</v>
      </c>
      <c r="K15" s="364">
        <f t="shared" si="0"/>
        <v>1271</v>
      </c>
      <c r="L15" s="107">
        <v>0</v>
      </c>
      <c r="M15" s="65">
        <v>22051</v>
      </c>
      <c r="O15" s="99">
        <f t="shared" si="1"/>
        <v>22051</v>
      </c>
      <c r="P15" s="65">
        <v>10311</v>
      </c>
      <c r="R15" s="99">
        <f t="shared" si="2"/>
        <v>10311</v>
      </c>
    </row>
    <row r="16" spans="1:19" ht="23.25" customHeight="1" x14ac:dyDescent="0.2">
      <c r="A16" s="543">
        <v>6</v>
      </c>
      <c r="B16" s="45" t="s">
        <v>898</v>
      </c>
      <c r="C16" s="346">
        <v>33178</v>
      </c>
      <c r="D16" s="341">
        <v>1080</v>
      </c>
      <c r="E16" s="341">
        <v>1059</v>
      </c>
      <c r="F16" s="417">
        <v>0</v>
      </c>
      <c r="G16" s="346">
        <v>18311</v>
      </c>
      <c r="H16" s="341">
        <v>967</v>
      </c>
      <c r="I16" s="341">
        <v>951</v>
      </c>
      <c r="J16" s="417">
        <v>0</v>
      </c>
      <c r="K16" s="364">
        <f t="shared" si="0"/>
        <v>2010</v>
      </c>
      <c r="L16" s="107">
        <v>0</v>
      </c>
      <c r="M16" s="65">
        <v>15737</v>
      </c>
      <c r="O16" s="99">
        <f t="shared" si="1"/>
        <v>15737</v>
      </c>
      <c r="P16" s="65">
        <v>8522</v>
      </c>
      <c r="R16" s="99">
        <f t="shared" si="2"/>
        <v>8522</v>
      </c>
    </row>
    <row r="17" spans="1:18" ht="23.25" customHeight="1" x14ac:dyDescent="0.2">
      <c r="A17" s="543">
        <v>7</v>
      </c>
      <c r="B17" s="45" t="s">
        <v>899</v>
      </c>
      <c r="C17" s="346">
        <v>31633</v>
      </c>
      <c r="D17" s="341">
        <v>907</v>
      </c>
      <c r="E17" s="341">
        <v>917</v>
      </c>
      <c r="F17" s="417">
        <v>0</v>
      </c>
      <c r="G17" s="346">
        <v>16136</v>
      </c>
      <c r="H17" s="341">
        <v>491</v>
      </c>
      <c r="I17" s="341">
        <v>495</v>
      </c>
      <c r="J17" s="417">
        <v>0</v>
      </c>
      <c r="K17" s="364">
        <f t="shared" si="0"/>
        <v>1412</v>
      </c>
      <c r="L17" s="107">
        <v>0</v>
      </c>
      <c r="M17" s="65">
        <v>13496</v>
      </c>
      <c r="O17" s="99">
        <f t="shared" si="1"/>
        <v>13496</v>
      </c>
      <c r="P17" s="65">
        <v>5090</v>
      </c>
      <c r="R17" s="99">
        <f t="shared" si="2"/>
        <v>5090</v>
      </c>
    </row>
    <row r="18" spans="1:18" ht="23.25" customHeight="1" x14ac:dyDescent="0.2">
      <c r="A18" s="543">
        <v>8</v>
      </c>
      <c r="B18" s="45" t="s">
        <v>900</v>
      </c>
      <c r="C18" s="346">
        <v>21107</v>
      </c>
      <c r="D18" s="341">
        <v>522</v>
      </c>
      <c r="E18" s="341">
        <v>570</v>
      </c>
      <c r="F18" s="417">
        <v>0</v>
      </c>
      <c r="G18" s="346">
        <v>9556</v>
      </c>
      <c r="H18" s="341">
        <v>405</v>
      </c>
      <c r="I18" s="341">
        <v>473</v>
      </c>
      <c r="J18" s="417">
        <v>0</v>
      </c>
      <c r="K18" s="364">
        <f t="shared" si="0"/>
        <v>1043</v>
      </c>
      <c r="L18" s="107">
        <v>0</v>
      </c>
      <c r="M18" s="65">
        <v>42548</v>
      </c>
      <c r="O18" s="99">
        <f t="shared" si="1"/>
        <v>42548</v>
      </c>
      <c r="P18" s="65">
        <v>24433</v>
      </c>
      <c r="R18" s="99">
        <f t="shared" si="2"/>
        <v>24433</v>
      </c>
    </row>
    <row r="19" spans="1:18" ht="23.25" customHeight="1" x14ac:dyDescent="0.2">
      <c r="A19" s="543">
        <v>9</v>
      </c>
      <c r="B19" s="45" t="s">
        <v>901</v>
      </c>
      <c r="C19" s="346">
        <v>53050</v>
      </c>
      <c r="D19" s="341">
        <v>1002</v>
      </c>
      <c r="E19" s="341">
        <v>1002</v>
      </c>
      <c r="F19" s="417">
        <v>0</v>
      </c>
      <c r="G19" s="346">
        <v>21102</v>
      </c>
      <c r="H19" s="341">
        <v>896</v>
      </c>
      <c r="I19" s="341">
        <v>896</v>
      </c>
      <c r="J19" s="417">
        <v>0</v>
      </c>
      <c r="K19" s="364">
        <f t="shared" si="0"/>
        <v>1898</v>
      </c>
      <c r="L19" s="107">
        <v>0</v>
      </c>
      <c r="M19" s="65">
        <v>25184</v>
      </c>
      <c r="O19" s="99">
        <f t="shared" si="1"/>
        <v>25184</v>
      </c>
      <c r="P19" s="65">
        <v>12275</v>
      </c>
      <c r="R19" s="99">
        <f t="shared" si="2"/>
        <v>12275</v>
      </c>
    </row>
    <row r="20" spans="1:18" ht="23.25" customHeight="1" x14ac:dyDescent="0.2">
      <c r="A20" s="543">
        <v>10</v>
      </c>
      <c r="B20" s="45" t="s">
        <v>902</v>
      </c>
      <c r="C20" s="346">
        <v>42753</v>
      </c>
      <c r="D20" s="341">
        <v>1610</v>
      </c>
      <c r="E20" s="341">
        <v>1440</v>
      </c>
      <c r="F20" s="417">
        <v>0</v>
      </c>
      <c r="G20" s="346">
        <v>22606</v>
      </c>
      <c r="H20" s="341">
        <v>1190</v>
      </c>
      <c r="I20" s="341">
        <v>960</v>
      </c>
      <c r="J20" s="417">
        <v>0</v>
      </c>
      <c r="K20" s="364">
        <f t="shared" si="0"/>
        <v>2400</v>
      </c>
      <c r="L20" s="107">
        <v>0</v>
      </c>
      <c r="M20" s="65">
        <v>51739</v>
      </c>
      <c r="O20" s="99">
        <f t="shared" si="1"/>
        <v>51739</v>
      </c>
      <c r="P20" s="65">
        <v>26316</v>
      </c>
      <c r="R20" s="99">
        <f t="shared" si="2"/>
        <v>26316</v>
      </c>
    </row>
    <row r="21" spans="1:18" ht="23.25" customHeight="1" x14ac:dyDescent="0.2">
      <c r="A21" s="663">
        <v>11</v>
      </c>
      <c r="B21" s="45" t="s">
        <v>938</v>
      </c>
      <c r="C21" s="341">
        <v>10526</v>
      </c>
      <c r="D21" s="341">
        <v>258</v>
      </c>
      <c r="E21" s="341">
        <v>230</v>
      </c>
      <c r="F21" s="417">
        <v>0</v>
      </c>
      <c r="G21" s="341">
        <v>6069</v>
      </c>
      <c r="H21" s="341">
        <v>392</v>
      </c>
      <c r="I21" s="341">
        <v>335</v>
      </c>
      <c r="J21" s="417">
        <v>0</v>
      </c>
      <c r="K21" s="341">
        <f>E21+F21+I21+J21</f>
        <v>565</v>
      </c>
      <c r="L21" s="341">
        <v>0</v>
      </c>
      <c r="M21" s="65">
        <v>6797</v>
      </c>
      <c r="O21" s="99">
        <f t="shared" si="1"/>
        <v>6797</v>
      </c>
      <c r="P21" s="65">
        <v>3600</v>
      </c>
      <c r="R21" s="99">
        <f t="shared" si="2"/>
        <v>3600</v>
      </c>
    </row>
    <row r="22" spans="1:18" ht="23.25" customHeight="1" x14ac:dyDescent="0.2">
      <c r="A22" s="663">
        <v>12</v>
      </c>
      <c r="B22" s="45" t="s">
        <v>939</v>
      </c>
      <c r="C22" s="341">
        <v>17058</v>
      </c>
      <c r="D22" s="341">
        <v>418</v>
      </c>
      <c r="E22" s="341">
        <v>471</v>
      </c>
      <c r="F22" s="417">
        <v>0</v>
      </c>
      <c r="G22" s="341">
        <v>6507</v>
      </c>
      <c r="H22" s="341">
        <v>365</v>
      </c>
      <c r="I22" s="341">
        <v>291</v>
      </c>
      <c r="J22" s="417">
        <v>0</v>
      </c>
      <c r="K22" s="341">
        <f t="shared" ref="K22:K32" si="3">E22+F22+I22+J22</f>
        <v>762</v>
      </c>
      <c r="L22" s="341">
        <v>0</v>
      </c>
    </row>
    <row r="23" spans="1:18" ht="23.25" customHeight="1" x14ac:dyDescent="0.2">
      <c r="A23" s="663">
        <v>13</v>
      </c>
      <c r="B23" s="45" t="s">
        <v>940</v>
      </c>
      <c r="C23" s="341">
        <v>31695</v>
      </c>
      <c r="D23" s="341">
        <v>847</v>
      </c>
      <c r="E23" s="341">
        <v>756</v>
      </c>
      <c r="F23" s="417">
        <v>0</v>
      </c>
      <c r="G23" s="341">
        <v>18901</v>
      </c>
      <c r="H23" s="341">
        <v>818</v>
      </c>
      <c r="I23" s="341">
        <v>771</v>
      </c>
      <c r="J23" s="417">
        <v>0</v>
      </c>
      <c r="K23" s="341">
        <f t="shared" si="3"/>
        <v>1527</v>
      </c>
      <c r="L23" s="341">
        <v>0</v>
      </c>
    </row>
    <row r="24" spans="1:18" ht="23.25" customHeight="1" x14ac:dyDescent="0.2">
      <c r="A24" s="663">
        <v>14</v>
      </c>
      <c r="B24" s="45" t="s">
        <v>941</v>
      </c>
      <c r="C24" s="341">
        <v>44050</v>
      </c>
      <c r="D24" s="341">
        <v>1135</v>
      </c>
      <c r="E24" s="341">
        <v>1131</v>
      </c>
      <c r="F24" s="417">
        <v>0</v>
      </c>
      <c r="G24" s="341">
        <v>19361</v>
      </c>
      <c r="H24" s="341">
        <v>1132</v>
      </c>
      <c r="I24" s="341">
        <v>941</v>
      </c>
      <c r="J24" s="417">
        <v>0</v>
      </c>
      <c r="K24" s="341">
        <f t="shared" si="3"/>
        <v>2072</v>
      </c>
      <c r="L24" s="341">
        <v>0</v>
      </c>
    </row>
    <row r="25" spans="1:18" ht="23.25" customHeight="1" x14ac:dyDescent="0.2">
      <c r="A25" s="663">
        <v>15</v>
      </c>
      <c r="B25" s="45" t="s">
        <v>942</v>
      </c>
      <c r="C25" s="341">
        <v>22051</v>
      </c>
      <c r="D25" s="341">
        <v>470</v>
      </c>
      <c r="E25" s="341">
        <v>435</v>
      </c>
      <c r="F25" s="417">
        <v>0</v>
      </c>
      <c r="G25" s="341">
        <v>10311</v>
      </c>
      <c r="H25" s="341">
        <v>630</v>
      </c>
      <c r="I25" s="341">
        <v>565</v>
      </c>
      <c r="J25" s="417">
        <v>0</v>
      </c>
      <c r="K25" s="341">
        <f t="shared" si="3"/>
        <v>1000</v>
      </c>
      <c r="L25" s="341">
        <v>0</v>
      </c>
    </row>
    <row r="26" spans="1:18" ht="23.25" customHeight="1" x14ac:dyDescent="0.2">
      <c r="A26" s="663">
        <v>16</v>
      </c>
      <c r="B26" s="45" t="s">
        <v>943</v>
      </c>
      <c r="C26" s="341">
        <v>15737</v>
      </c>
      <c r="D26" s="341">
        <v>880</v>
      </c>
      <c r="E26" s="341">
        <v>564</v>
      </c>
      <c r="F26" s="417">
        <v>0</v>
      </c>
      <c r="G26" s="341">
        <v>8522</v>
      </c>
      <c r="H26" s="341">
        <v>258</v>
      </c>
      <c r="I26" s="341">
        <v>491</v>
      </c>
      <c r="J26" s="417">
        <v>0</v>
      </c>
      <c r="K26" s="341">
        <f t="shared" si="3"/>
        <v>1055</v>
      </c>
      <c r="L26" s="341">
        <v>0</v>
      </c>
    </row>
    <row r="27" spans="1:18" ht="23.25" customHeight="1" x14ac:dyDescent="0.2">
      <c r="A27" s="663">
        <v>17</v>
      </c>
      <c r="B27" s="45" t="s">
        <v>944</v>
      </c>
      <c r="C27" s="341">
        <v>13496</v>
      </c>
      <c r="D27" s="341">
        <v>378</v>
      </c>
      <c r="E27" s="341">
        <v>331</v>
      </c>
      <c r="F27" s="417">
        <v>0</v>
      </c>
      <c r="G27" s="341">
        <v>5090</v>
      </c>
      <c r="H27" s="341">
        <v>289</v>
      </c>
      <c r="I27" s="341">
        <v>270</v>
      </c>
      <c r="J27" s="417">
        <v>0</v>
      </c>
      <c r="K27" s="341">
        <f t="shared" si="3"/>
        <v>601</v>
      </c>
      <c r="L27" s="341">
        <v>0</v>
      </c>
    </row>
    <row r="28" spans="1:18" ht="23.25" customHeight="1" x14ac:dyDescent="0.2">
      <c r="A28" s="663">
        <v>18</v>
      </c>
      <c r="B28" s="45" t="s">
        <v>945</v>
      </c>
      <c r="C28" s="341">
        <v>42548</v>
      </c>
      <c r="D28" s="341">
        <v>1288</v>
      </c>
      <c r="E28" s="341">
        <v>1179</v>
      </c>
      <c r="F28" s="417">
        <v>0</v>
      </c>
      <c r="G28" s="341">
        <v>24433</v>
      </c>
      <c r="H28" s="341">
        <v>1266</v>
      </c>
      <c r="I28" s="341">
        <v>1151</v>
      </c>
      <c r="J28" s="417">
        <v>0</v>
      </c>
      <c r="K28" s="341">
        <f t="shared" si="3"/>
        <v>2330</v>
      </c>
      <c r="L28" s="341">
        <v>0</v>
      </c>
    </row>
    <row r="29" spans="1:18" ht="23.25" customHeight="1" x14ac:dyDescent="0.2">
      <c r="A29" s="663">
        <v>19</v>
      </c>
      <c r="B29" s="45" t="s">
        <v>946</v>
      </c>
      <c r="C29" s="341">
        <v>25184</v>
      </c>
      <c r="D29" s="341">
        <v>536</v>
      </c>
      <c r="E29" s="341">
        <v>536</v>
      </c>
      <c r="F29" s="417">
        <v>0</v>
      </c>
      <c r="G29" s="341">
        <v>12275</v>
      </c>
      <c r="H29" s="341">
        <v>572</v>
      </c>
      <c r="I29" s="341">
        <v>511</v>
      </c>
      <c r="J29" s="417">
        <v>0</v>
      </c>
      <c r="K29" s="341">
        <f t="shared" si="3"/>
        <v>1047</v>
      </c>
      <c r="L29" s="341">
        <v>0</v>
      </c>
    </row>
    <row r="30" spans="1:18" ht="23.25" customHeight="1" x14ac:dyDescent="0.2">
      <c r="A30" s="663">
        <v>20</v>
      </c>
      <c r="B30" s="45" t="s">
        <v>947</v>
      </c>
      <c r="C30" s="341">
        <v>51739</v>
      </c>
      <c r="D30" s="341">
        <v>1570</v>
      </c>
      <c r="E30" s="341">
        <v>1530</v>
      </c>
      <c r="F30" s="417">
        <v>0</v>
      </c>
      <c r="G30" s="341">
        <v>26316</v>
      </c>
      <c r="H30" s="341">
        <v>1277</v>
      </c>
      <c r="I30" s="341">
        <v>1270</v>
      </c>
      <c r="J30" s="417">
        <v>0</v>
      </c>
      <c r="K30" s="341">
        <f t="shared" si="3"/>
        <v>2800</v>
      </c>
      <c r="L30" s="341">
        <v>0</v>
      </c>
    </row>
    <row r="31" spans="1:18" ht="23.25" customHeight="1" x14ac:dyDescent="0.2">
      <c r="A31" s="663">
        <v>21</v>
      </c>
      <c r="B31" s="45" t="s">
        <v>948</v>
      </c>
      <c r="C31" s="341">
        <v>5249</v>
      </c>
      <c r="D31" s="341">
        <v>179</v>
      </c>
      <c r="E31" s="341">
        <v>155</v>
      </c>
      <c r="F31" s="417">
        <v>0</v>
      </c>
      <c r="G31" s="341">
        <v>1872</v>
      </c>
      <c r="H31" s="341">
        <v>148</v>
      </c>
      <c r="I31" s="341">
        <v>154</v>
      </c>
      <c r="J31" s="417">
        <v>0</v>
      </c>
      <c r="K31" s="341">
        <f>E31+F31+I31+J31</f>
        <v>309</v>
      </c>
      <c r="L31" s="341">
        <v>0</v>
      </c>
      <c r="M31" s="65" t="e">
        <f>#REF!+#REF!</f>
        <v>#REF!</v>
      </c>
    </row>
    <row r="32" spans="1:18" ht="23.25" customHeight="1" x14ac:dyDescent="0.2">
      <c r="A32" s="663">
        <v>22</v>
      </c>
      <c r="B32" s="45" t="s">
        <v>949</v>
      </c>
      <c r="C32" s="341">
        <v>6797</v>
      </c>
      <c r="D32" s="341">
        <v>254</v>
      </c>
      <c r="E32" s="341">
        <v>229</v>
      </c>
      <c r="F32" s="417">
        <v>0</v>
      </c>
      <c r="G32" s="341">
        <v>3600</v>
      </c>
      <c r="H32" s="341">
        <v>293</v>
      </c>
      <c r="I32" s="341">
        <v>326</v>
      </c>
      <c r="J32" s="417">
        <v>0</v>
      </c>
      <c r="K32" s="341">
        <f t="shared" si="3"/>
        <v>555</v>
      </c>
      <c r="L32" s="341">
        <v>0</v>
      </c>
      <c r="M32" s="65" t="e">
        <f>#REF!+#REF!</f>
        <v>#REF!</v>
      </c>
    </row>
    <row r="33" spans="1:19" ht="23.25" customHeight="1" x14ac:dyDescent="0.25">
      <c r="A33" s="246"/>
      <c r="B33" s="547" t="s">
        <v>950</v>
      </c>
      <c r="C33" s="363">
        <f>SUM(C11:C32)</f>
        <v>611994</v>
      </c>
      <c r="D33" s="363">
        <f t="shared" ref="D33:L33" si="4">SUM(D11:D32)</f>
        <v>17772</v>
      </c>
      <c r="E33" s="363">
        <f t="shared" si="4"/>
        <v>16607</v>
      </c>
      <c r="F33" s="714">
        <f t="shared" si="4"/>
        <v>0</v>
      </c>
      <c r="G33" s="714">
        <f t="shared" si="4"/>
        <v>296350</v>
      </c>
      <c r="H33" s="714">
        <f t="shared" si="4"/>
        <v>15496</v>
      </c>
      <c r="I33" s="714">
        <f t="shared" si="4"/>
        <v>14529</v>
      </c>
      <c r="J33" s="714">
        <f t="shared" si="4"/>
        <v>0</v>
      </c>
      <c r="K33" s="363">
        <f t="shared" si="4"/>
        <v>31136</v>
      </c>
      <c r="L33" s="363">
        <f t="shared" si="4"/>
        <v>0</v>
      </c>
    </row>
    <row r="34" spans="1:19" ht="23.25" customHeight="1" x14ac:dyDescent="0.25">
      <c r="A34" s="496"/>
      <c r="B34" s="99"/>
      <c r="C34" s="497"/>
      <c r="D34" s="497"/>
      <c r="E34" s="497"/>
      <c r="F34" s="497"/>
      <c r="G34" s="497"/>
      <c r="H34" s="497"/>
      <c r="I34" s="497"/>
      <c r="J34" s="497"/>
      <c r="K34" s="497"/>
      <c r="L34" s="497"/>
      <c r="M34" s="65">
        <f>D33+H33</f>
        <v>33268</v>
      </c>
      <c r="N34" s="65">
        <f>E33+I33</f>
        <v>31136</v>
      </c>
    </row>
    <row r="35" spans="1:19" ht="23.25" customHeight="1" x14ac:dyDescent="0.25">
      <c r="A35" s="496"/>
      <c r="B35" s="99"/>
      <c r="C35" s="497"/>
      <c r="D35" s="497"/>
      <c r="E35" s="497"/>
      <c r="F35" s="497"/>
      <c r="G35" s="497"/>
      <c r="H35" s="497"/>
      <c r="I35" s="497"/>
      <c r="J35" s="497"/>
      <c r="K35" s="497"/>
      <c r="L35" s="497"/>
      <c r="M35" s="65">
        <f>F33+J33</f>
        <v>0</v>
      </c>
    </row>
    <row r="36" spans="1:19" ht="23.25" customHeight="1" x14ac:dyDescent="0.25">
      <c r="A36" s="496"/>
      <c r="B36" s="99"/>
      <c r="C36" s="497"/>
      <c r="D36" s="497"/>
      <c r="E36" s="497"/>
      <c r="F36" s="497"/>
      <c r="G36" s="497"/>
      <c r="H36" s="497"/>
      <c r="I36" s="497"/>
      <c r="J36" s="497"/>
      <c r="K36" s="497"/>
      <c r="L36" s="497"/>
    </row>
    <row r="37" spans="1:19" ht="17.25" customHeight="1" x14ac:dyDescent="0.2">
      <c r="A37" s="1168" t="s">
        <v>118</v>
      </c>
      <c r="B37" s="1169"/>
      <c r="C37" s="1169"/>
      <c r="D37" s="1169"/>
      <c r="E37" s="1169"/>
      <c r="F37" s="1169"/>
      <c r="G37" s="1169"/>
      <c r="H37" s="1169"/>
      <c r="I37" s="1169"/>
      <c r="J37" s="1169"/>
      <c r="K37" s="1170"/>
      <c r="L37" s="1170"/>
    </row>
    <row r="39" spans="1:19" s="15" customFormat="1" ht="15.75" customHeight="1" x14ac:dyDescent="0.25">
      <c r="A39" s="861" t="s">
        <v>11</v>
      </c>
      <c r="B39" s="861"/>
      <c r="C39" s="1"/>
      <c r="D39" s="14"/>
      <c r="E39" s="14"/>
      <c r="H39" s="74"/>
      <c r="I39" s="74"/>
      <c r="J39" s="67"/>
      <c r="K39" s="884" t="s">
        <v>12</v>
      </c>
      <c r="L39" s="884"/>
      <c r="M39" s="31"/>
    </row>
    <row r="40" spans="1:19" s="15" customFormat="1" ht="13.15" customHeight="1" x14ac:dyDescent="0.2">
      <c r="J40" s="31" t="s">
        <v>13</v>
      </c>
      <c r="K40" s="31"/>
      <c r="L40" s="31"/>
      <c r="M40" s="31"/>
      <c r="N40" s="75"/>
      <c r="O40" s="75"/>
      <c r="P40" s="75"/>
      <c r="Q40" s="75"/>
      <c r="R40" s="75"/>
      <c r="S40" s="75"/>
    </row>
    <row r="41" spans="1:19" s="15" customFormat="1" ht="12.75" x14ac:dyDescent="0.2">
      <c r="J41" s="31" t="s">
        <v>89</v>
      </c>
      <c r="K41" s="31"/>
      <c r="L41" s="31"/>
      <c r="M41" s="31"/>
      <c r="N41" s="75"/>
      <c r="O41" s="75"/>
      <c r="P41" s="75"/>
      <c r="Q41" s="75"/>
      <c r="R41" s="75"/>
      <c r="S41" s="75"/>
    </row>
    <row r="42" spans="1:19" s="15" customFormat="1" ht="15" x14ac:dyDescent="0.25">
      <c r="B42" s="14"/>
      <c r="C42" s="14"/>
      <c r="D42" s="14"/>
      <c r="E42" s="14"/>
      <c r="J42" s="858" t="s">
        <v>86</v>
      </c>
      <c r="K42" s="858"/>
      <c r="L42" s="858"/>
      <c r="M42" s="67"/>
    </row>
  </sheetData>
  <mergeCells count="21">
    <mergeCell ref="K1:L1"/>
    <mergeCell ref="B2:J2"/>
    <mergeCell ref="B3:J3"/>
    <mergeCell ref="G7:J7"/>
    <mergeCell ref="A6:B6"/>
    <mergeCell ref="B5:L5"/>
    <mergeCell ref="K7:K9"/>
    <mergeCell ref="E8:F8"/>
    <mergeCell ref="I8:J8"/>
    <mergeCell ref="J42:L42"/>
    <mergeCell ref="L7:L9"/>
    <mergeCell ref="A37:L37"/>
    <mergeCell ref="A7:A9"/>
    <mergeCell ref="B7:B9"/>
    <mergeCell ref="K39:L39"/>
    <mergeCell ref="A39:B39"/>
    <mergeCell ref="C8:C9"/>
    <mergeCell ref="H8:H9"/>
    <mergeCell ref="G8:G9"/>
    <mergeCell ref="C7:F7"/>
    <mergeCell ref="D8:D9"/>
  </mergeCells>
  <phoneticPr fontId="0" type="noConversion"/>
  <printOptions horizontalCentered="1"/>
  <pageMargins left="0.70866141732283472" right="0.70866141732283472" top="0.23622047244094491" bottom="0" header="0.31496062992125984" footer="0.31496062992125984"/>
  <pageSetup paperSize="9" scale="63"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100"/>
  <sheetViews>
    <sheetView view="pageBreakPreview" topLeftCell="G7" zoomScaleNormal="90" zoomScaleSheetLayoutView="100" workbookViewId="0">
      <selection activeCell="T25" sqref="T25"/>
    </sheetView>
  </sheetViews>
  <sheetFormatPr defaultColWidth="9.140625" defaultRowHeight="12.75" x14ac:dyDescent="0.2"/>
  <cols>
    <col min="1" max="1" width="4.7109375" style="151" customWidth="1"/>
    <col min="2" max="2" width="35.140625" style="151" customWidth="1"/>
    <col min="3" max="3" width="8.42578125" style="151" customWidth="1"/>
    <col min="4" max="4" width="8.7109375" style="151" customWidth="1"/>
    <col min="5" max="5" width="8.5703125" style="151" customWidth="1"/>
    <col min="6" max="6" width="8.42578125" style="397" hidden="1" customWidth="1"/>
    <col min="7" max="8" width="7.85546875" style="151" customWidth="1"/>
    <col min="9" max="9" width="8.7109375" style="151" customWidth="1"/>
    <col min="10" max="10" width="8.140625" style="151" customWidth="1"/>
    <col min="11" max="11" width="8.7109375" style="151" customWidth="1"/>
    <col min="12" max="12" width="8.140625" style="151" customWidth="1"/>
    <col min="13" max="13" width="8.7109375" style="151" customWidth="1"/>
    <col min="14" max="14" width="8" style="151" customWidth="1"/>
    <col min="15" max="15" width="8.7109375" style="151" customWidth="1"/>
    <col min="16" max="18" width="8" style="151" customWidth="1"/>
    <col min="19" max="19" width="8.85546875" style="151" customWidth="1"/>
    <col min="20" max="20" width="8" style="151" customWidth="1"/>
    <col min="21" max="21" width="8.28515625" style="151" customWidth="1"/>
    <col min="22" max="22" width="9.42578125" style="151" customWidth="1"/>
    <col min="23" max="23" width="8.7109375" style="151" customWidth="1"/>
    <col min="24" max="24" width="9" style="151" customWidth="1"/>
    <col min="25" max="16384" width="9.140625" style="151"/>
  </cols>
  <sheetData>
    <row r="1" spans="1:250" ht="15" x14ac:dyDescent="0.2">
      <c r="P1" s="1187" t="s">
        <v>560</v>
      </c>
      <c r="Q1" s="1187"/>
      <c r="R1" s="1187"/>
      <c r="S1" s="1187"/>
      <c r="T1" s="1187"/>
      <c r="U1" s="1187"/>
      <c r="V1" s="1187"/>
    </row>
    <row r="2" spans="1:250" ht="15.75" x14ac:dyDescent="0.25">
      <c r="H2" s="152"/>
      <c r="I2" s="152"/>
      <c r="J2" s="153"/>
      <c r="K2" s="152" t="s">
        <v>0</v>
      </c>
      <c r="L2" s="153"/>
      <c r="M2" s="153"/>
      <c r="N2" s="153"/>
      <c r="O2" s="153"/>
      <c r="P2" s="153"/>
      <c r="Q2" s="153"/>
      <c r="R2" s="153"/>
      <c r="S2" s="153"/>
      <c r="T2" s="153"/>
      <c r="U2" s="153"/>
      <c r="V2" s="153"/>
    </row>
    <row r="3" spans="1:250" ht="15.75" x14ac:dyDescent="0.25">
      <c r="G3" s="152"/>
      <c r="H3" s="152"/>
      <c r="I3" s="152"/>
      <c r="J3" s="153"/>
      <c r="K3" s="153"/>
      <c r="L3" s="153"/>
      <c r="M3" s="153"/>
      <c r="N3" s="153"/>
      <c r="O3" s="153"/>
      <c r="P3" s="153"/>
      <c r="Q3" s="153"/>
      <c r="R3" s="153"/>
      <c r="S3" s="153"/>
      <c r="T3" s="153"/>
      <c r="U3" s="153"/>
      <c r="V3" s="153"/>
    </row>
    <row r="4" spans="1:250" ht="18" x14ac:dyDescent="0.25">
      <c r="B4" s="1188" t="s">
        <v>709</v>
      </c>
      <c r="C4" s="1188"/>
      <c r="D4" s="1188"/>
      <c r="E4" s="1188"/>
      <c r="F4" s="1188"/>
      <c r="G4" s="1188"/>
      <c r="H4" s="1188"/>
      <c r="I4" s="1188"/>
      <c r="J4" s="1188"/>
      <c r="K4" s="1188"/>
      <c r="L4" s="1188"/>
      <c r="M4" s="1188"/>
      <c r="N4" s="1188"/>
      <c r="O4" s="1188"/>
      <c r="P4" s="1188"/>
      <c r="Q4" s="1188"/>
      <c r="R4" s="1188"/>
      <c r="S4" s="1188"/>
      <c r="T4" s="1188"/>
      <c r="U4" s="1188"/>
      <c r="V4" s="1188"/>
    </row>
    <row r="6" spans="1:250" ht="15.75" x14ac:dyDescent="0.25">
      <c r="B6" s="1189" t="s">
        <v>723</v>
      </c>
      <c r="C6" s="1189"/>
      <c r="D6" s="1189"/>
      <c r="E6" s="1189"/>
      <c r="F6" s="1189"/>
      <c r="G6" s="1189"/>
      <c r="H6" s="1189"/>
      <c r="I6" s="1189"/>
      <c r="J6" s="1189"/>
      <c r="K6" s="1189"/>
      <c r="L6" s="1189"/>
      <c r="M6" s="1189"/>
      <c r="N6" s="1189"/>
      <c r="O6" s="1189"/>
      <c r="P6" s="1189"/>
      <c r="Q6" s="1189"/>
      <c r="R6" s="1189"/>
      <c r="S6" s="1189"/>
      <c r="T6" s="1189"/>
      <c r="U6" s="1189"/>
      <c r="V6" s="1189"/>
    </row>
    <row r="8" spans="1:250" x14ac:dyDescent="0.2">
      <c r="A8" s="1183" t="s">
        <v>165</v>
      </c>
      <c r="B8" s="1183"/>
    </row>
    <row r="9" spans="1:250" ht="18" x14ac:dyDescent="0.25">
      <c r="A9" s="154"/>
      <c r="B9" s="154"/>
      <c r="W9" s="1197" t="s">
        <v>254</v>
      </c>
      <c r="X9" s="1197"/>
    </row>
    <row r="10" spans="1:250" ht="12.75" customHeight="1" x14ac:dyDescent="0.2">
      <c r="A10" s="1198" t="s">
        <v>2</v>
      </c>
      <c r="B10" s="1198" t="s">
        <v>113</v>
      </c>
      <c r="C10" s="1200" t="s">
        <v>26</v>
      </c>
      <c r="D10" s="1201"/>
      <c r="E10" s="1201"/>
      <c r="F10" s="1201"/>
      <c r="G10" s="1201"/>
      <c r="H10" s="1201"/>
      <c r="I10" s="1201"/>
      <c r="J10" s="1201"/>
      <c r="K10" s="1201"/>
      <c r="L10" s="1202"/>
      <c r="M10" s="1200" t="s">
        <v>27</v>
      </c>
      <c r="N10" s="1201"/>
      <c r="O10" s="1201"/>
      <c r="P10" s="1201"/>
      <c r="Q10" s="1201"/>
      <c r="R10" s="1201"/>
      <c r="S10" s="1201"/>
      <c r="T10" s="1201"/>
      <c r="U10" s="1202"/>
      <c r="V10" s="1203" t="s">
        <v>143</v>
      </c>
      <c r="W10" s="1204"/>
      <c r="X10" s="1205"/>
      <c r="Y10" s="156"/>
      <c r="Z10" s="156"/>
      <c r="AA10" s="156"/>
      <c r="AB10" s="156"/>
      <c r="AC10" s="156"/>
      <c r="AD10" s="157"/>
      <c r="AE10" s="158"/>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6"/>
      <c r="BG10" s="156"/>
      <c r="BH10" s="156"/>
      <c r="BI10" s="156"/>
      <c r="BJ10" s="156"/>
      <c r="BK10" s="156"/>
      <c r="BL10" s="156"/>
      <c r="BM10" s="156"/>
      <c r="BN10" s="156"/>
      <c r="BO10" s="156"/>
      <c r="BP10" s="156"/>
      <c r="BQ10" s="156"/>
      <c r="BR10" s="156"/>
      <c r="BS10" s="156"/>
      <c r="BT10" s="156"/>
      <c r="BU10" s="156"/>
      <c r="BV10" s="156"/>
      <c r="BW10" s="156"/>
      <c r="BX10" s="156"/>
      <c r="BY10" s="156"/>
      <c r="BZ10" s="156"/>
      <c r="CA10" s="156"/>
      <c r="CB10" s="156"/>
      <c r="CC10" s="156"/>
      <c r="CD10" s="156"/>
      <c r="CE10" s="156"/>
      <c r="CF10" s="156"/>
      <c r="CG10" s="156"/>
      <c r="CH10" s="156"/>
      <c r="CI10" s="156"/>
      <c r="CJ10" s="156"/>
      <c r="CK10" s="156"/>
      <c r="CL10" s="156"/>
      <c r="CM10" s="156"/>
      <c r="CN10" s="156"/>
      <c r="CO10" s="156"/>
      <c r="CP10" s="156"/>
      <c r="CQ10" s="156"/>
      <c r="CR10" s="156"/>
      <c r="CS10" s="156"/>
      <c r="CT10" s="156"/>
      <c r="CU10" s="156"/>
      <c r="CV10" s="156"/>
      <c r="CW10" s="156"/>
      <c r="CX10" s="156"/>
      <c r="CY10" s="156"/>
      <c r="CZ10" s="156"/>
      <c r="DA10" s="156"/>
      <c r="DB10" s="156"/>
      <c r="DC10" s="156"/>
      <c r="DD10" s="156"/>
      <c r="DE10" s="156"/>
      <c r="DF10" s="156"/>
      <c r="DG10" s="156"/>
      <c r="DH10" s="156"/>
      <c r="DI10" s="156"/>
      <c r="DJ10" s="156"/>
      <c r="DK10" s="156"/>
      <c r="DL10" s="156"/>
      <c r="DM10" s="156"/>
      <c r="DN10" s="156"/>
      <c r="DO10" s="156"/>
      <c r="DP10" s="156"/>
      <c r="DQ10" s="156"/>
      <c r="DR10" s="156"/>
      <c r="DS10" s="156"/>
      <c r="DT10" s="156"/>
      <c r="DU10" s="156"/>
      <c r="DV10" s="156"/>
      <c r="DW10" s="156"/>
      <c r="DX10" s="156"/>
      <c r="DY10" s="156"/>
      <c r="DZ10" s="156"/>
      <c r="EA10" s="156"/>
      <c r="EB10" s="156"/>
      <c r="EC10" s="156"/>
      <c r="ED10" s="156"/>
      <c r="EE10" s="156"/>
      <c r="EF10" s="156"/>
      <c r="EG10" s="156"/>
      <c r="EH10" s="156"/>
      <c r="EI10" s="156"/>
      <c r="EJ10" s="156"/>
      <c r="EK10" s="156"/>
      <c r="EL10" s="156"/>
      <c r="EM10" s="156"/>
      <c r="EN10" s="156"/>
      <c r="EO10" s="156"/>
      <c r="EP10" s="156"/>
      <c r="EQ10" s="156"/>
      <c r="ER10" s="156"/>
      <c r="ES10" s="156"/>
      <c r="ET10" s="156"/>
      <c r="EU10" s="156"/>
      <c r="EV10" s="156"/>
      <c r="EW10" s="156"/>
      <c r="EX10" s="156"/>
      <c r="EY10" s="156"/>
      <c r="EZ10" s="156"/>
      <c r="FA10" s="156"/>
      <c r="FB10" s="156"/>
      <c r="FC10" s="156"/>
      <c r="FD10" s="156"/>
      <c r="FE10" s="156"/>
      <c r="FF10" s="156"/>
      <c r="FG10" s="156"/>
      <c r="FH10" s="156"/>
      <c r="FI10" s="156"/>
      <c r="FJ10" s="156"/>
      <c r="FK10" s="156"/>
      <c r="FL10" s="156"/>
      <c r="FM10" s="156"/>
      <c r="FN10" s="156"/>
      <c r="FO10" s="156"/>
      <c r="FP10" s="156"/>
      <c r="FQ10" s="156"/>
      <c r="FR10" s="156"/>
      <c r="FS10" s="156"/>
      <c r="FT10" s="156"/>
      <c r="FU10" s="156"/>
      <c r="FV10" s="156"/>
      <c r="FW10" s="156"/>
      <c r="FX10" s="156"/>
      <c r="FY10" s="156"/>
      <c r="FZ10" s="156"/>
      <c r="GA10" s="156"/>
      <c r="GB10" s="156"/>
      <c r="GC10" s="156"/>
      <c r="GD10" s="156"/>
      <c r="GE10" s="156"/>
      <c r="GF10" s="156"/>
      <c r="GG10" s="156"/>
      <c r="GH10" s="156"/>
      <c r="GI10" s="156"/>
      <c r="GJ10" s="156"/>
      <c r="GK10" s="156"/>
      <c r="GL10" s="156"/>
      <c r="GM10" s="156"/>
      <c r="GN10" s="156"/>
      <c r="GO10" s="156"/>
      <c r="GP10" s="156"/>
      <c r="GQ10" s="156"/>
      <c r="GR10" s="156"/>
      <c r="GS10" s="156"/>
      <c r="GT10" s="156"/>
      <c r="GU10" s="156"/>
      <c r="GV10" s="156"/>
      <c r="GW10" s="156"/>
      <c r="GX10" s="156"/>
      <c r="GY10" s="156"/>
      <c r="GZ10" s="156"/>
      <c r="HA10" s="156"/>
      <c r="HB10" s="156"/>
      <c r="HC10" s="156"/>
      <c r="HD10" s="156"/>
      <c r="HE10" s="156"/>
      <c r="HF10" s="156"/>
      <c r="HG10" s="156"/>
      <c r="HH10" s="156"/>
      <c r="HI10" s="156"/>
      <c r="HJ10" s="156"/>
      <c r="HK10" s="156"/>
      <c r="HL10" s="156"/>
      <c r="HM10" s="156"/>
      <c r="HN10" s="156"/>
      <c r="HO10" s="156"/>
      <c r="HP10" s="156"/>
      <c r="HQ10" s="156"/>
      <c r="HR10" s="156"/>
      <c r="HS10" s="156"/>
      <c r="HT10" s="156"/>
      <c r="HU10" s="156"/>
      <c r="HV10" s="156"/>
      <c r="HW10" s="156"/>
      <c r="HX10" s="156"/>
      <c r="HY10" s="156"/>
      <c r="HZ10" s="156"/>
      <c r="IA10" s="156"/>
      <c r="IB10" s="156"/>
      <c r="IC10" s="156"/>
      <c r="ID10" s="156"/>
      <c r="IE10" s="156"/>
      <c r="IF10" s="156"/>
      <c r="IG10" s="156"/>
      <c r="IH10" s="156"/>
      <c r="II10" s="156"/>
      <c r="IJ10" s="156"/>
      <c r="IK10" s="156"/>
      <c r="IL10" s="156"/>
      <c r="IM10" s="156"/>
      <c r="IN10" s="156"/>
      <c r="IO10" s="156"/>
      <c r="IP10" s="156"/>
    </row>
    <row r="11" spans="1:250" ht="12.75" customHeight="1" x14ac:dyDescent="0.2">
      <c r="A11" s="1199"/>
      <c r="B11" s="1199"/>
      <c r="C11" s="1190" t="s">
        <v>179</v>
      </c>
      <c r="D11" s="1191"/>
      <c r="E11" s="1192"/>
      <c r="F11" s="401"/>
      <c r="G11" s="1190" t="s">
        <v>180</v>
      </c>
      <c r="H11" s="1191"/>
      <c r="I11" s="1192"/>
      <c r="J11" s="1190" t="s">
        <v>18</v>
      </c>
      <c r="K11" s="1191"/>
      <c r="L11" s="1192"/>
      <c r="M11" s="1190" t="s">
        <v>179</v>
      </c>
      <c r="N11" s="1191"/>
      <c r="O11" s="1192"/>
      <c r="P11" s="1190" t="s">
        <v>180</v>
      </c>
      <c r="Q11" s="1191"/>
      <c r="R11" s="1192"/>
      <c r="S11" s="1190" t="s">
        <v>18</v>
      </c>
      <c r="T11" s="1191"/>
      <c r="U11" s="1192"/>
      <c r="V11" s="1206"/>
      <c r="W11" s="1207"/>
      <c r="X11" s="1208"/>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row>
    <row r="12" spans="1:250" x14ac:dyDescent="0.2">
      <c r="A12" s="155"/>
      <c r="B12" s="155"/>
      <c r="C12" s="159" t="s">
        <v>255</v>
      </c>
      <c r="D12" s="160" t="s">
        <v>45</v>
      </c>
      <c r="E12" s="161" t="s">
        <v>46</v>
      </c>
      <c r="F12" s="401"/>
      <c r="G12" s="159" t="s">
        <v>255</v>
      </c>
      <c r="H12" s="160" t="s">
        <v>45</v>
      </c>
      <c r="I12" s="161" t="s">
        <v>46</v>
      </c>
      <c r="J12" s="159" t="s">
        <v>255</v>
      </c>
      <c r="K12" s="160" t="s">
        <v>45</v>
      </c>
      <c r="L12" s="161" t="s">
        <v>46</v>
      </c>
      <c r="M12" s="159" t="s">
        <v>255</v>
      </c>
      <c r="N12" s="160" t="s">
        <v>45</v>
      </c>
      <c r="O12" s="161" t="s">
        <v>46</v>
      </c>
      <c r="P12" s="159" t="s">
        <v>255</v>
      </c>
      <c r="Q12" s="160" t="s">
        <v>45</v>
      </c>
      <c r="R12" s="161" t="s">
        <v>46</v>
      </c>
      <c r="S12" s="159" t="s">
        <v>255</v>
      </c>
      <c r="T12" s="160" t="s">
        <v>45</v>
      </c>
      <c r="U12" s="161" t="s">
        <v>46</v>
      </c>
      <c r="V12" s="155" t="s">
        <v>255</v>
      </c>
      <c r="W12" s="155" t="s">
        <v>45</v>
      </c>
      <c r="X12" s="155" t="s">
        <v>46</v>
      </c>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row>
    <row r="13" spans="1:250" x14ac:dyDescent="0.2">
      <c r="A13" s="155">
        <v>1</v>
      </c>
      <c r="B13" s="155">
        <v>2</v>
      </c>
      <c r="C13" s="155">
        <v>3</v>
      </c>
      <c r="D13" s="155">
        <v>4</v>
      </c>
      <c r="E13" s="155">
        <v>5</v>
      </c>
      <c r="F13" s="400"/>
      <c r="G13" s="155">
        <v>7</v>
      </c>
      <c r="H13" s="155">
        <v>8</v>
      </c>
      <c r="I13" s="155">
        <v>9</v>
      </c>
      <c r="J13" s="155">
        <v>11</v>
      </c>
      <c r="K13" s="155">
        <v>12</v>
      </c>
      <c r="L13" s="155">
        <v>13</v>
      </c>
      <c r="M13" s="155">
        <v>15</v>
      </c>
      <c r="N13" s="155">
        <v>16</v>
      </c>
      <c r="O13" s="155">
        <v>17</v>
      </c>
      <c r="P13" s="155">
        <v>19</v>
      </c>
      <c r="Q13" s="155">
        <v>20</v>
      </c>
      <c r="R13" s="155">
        <v>21</v>
      </c>
      <c r="S13" s="155">
        <v>23</v>
      </c>
      <c r="T13" s="155">
        <v>24</v>
      </c>
      <c r="U13" s="155">
        <v>25</v>
      </c>
      <c r="V13" s="155">
        <v>27</v>
      </c>
      <c r="W13" s="155">
        <v>28</v>
      </c>
      <c r="X13" s="155">
        <v>29</v>
      </c>
      <c r="Y13" s="162"/>
      <c r="Z13" s="162"/>
      <c r="AA13" s="162"/>
      <c r="AB13" s="162"/>
      <c r="AC13" s="162"/>
      <c r="AD13" s="162"/>
      <c r="AE13" s="162"/>
      <c r="AF13" s="162"/>
      <c r="AG13" s="162"/>
      <c r="AH13" s="162"/>
      <c r="AI13" s="162"/>
      <c r="AJ13" s="162"/>
      <c r="AK13" s="162"/>
      <c r="AL13" s="162"/>
      <c r="AM13" s="162"/>
      <c r="AN13" s="162"/>
      <c r="AO13" s="162"/>
      <c r="AP13" s="162"/>
      <c r="AQ13" s="162"/>
      <c r="AR13" s="162"/>
      <c r="AS13" s="162"/>
      <c r="AT13" s="162"/>
      <c r="AU13" s="162"/>
      <c r="AV13" s="162"/>
      <c r="AW13" s="162"/>
      <c r="AX13" s="162"/>
      <c r="AY13" s="162"/>
      <c r="AZ13" s="162"/>
      <c r="BA13" s="162"/>
      <c r="BB13" s="162"/>
      <c r="BC13" s="162"/>
      <c r="BD13" s="162"/>
      <c r="BE13" s="162"/>
      <c r="BF13" s="162"/>
      <c r="BG13" s="162"/>
      <c r="BH13" s="162"/>
      <c r="BI13" s="162"/>
      <c r="BJ13" s="162"/>
      <c r="BK13" s="162"/>
      <c r="BL13" s="162"/>
      <c r="BM13" s="162"/>
      <c r="BN13" s="162"/>
      <c r="BO13" s="162"/>
      <c r="BP13" s="162"/>
      <c r="BQ13" s="162"/>
      <c r="BR13" s="162"/>
      <c r="BS13" s="162"/>
      <c r="BT13" s="162"/>
      <c r="BU13" s="162"/>
      <c r="BV13" s="162"/>
      <c r="BW13" s="162"/>
      <c r="BX13" s="162"/>
      <c r="BY13" s="162"/>
      <c r="BZ13" s="162"/>
      <c r="CA13" s="162"/>
      <c r="CB13" s="162"/>
      <c r="CC13" s="162"/>
      <c r="CD13" s="162"/>
      <c r="CE13" s="162"/>
      <c r="CF13" s="162"/>
      <c r="CG13" s="162"/>
      <c r="CH13" s="162"/>
      <c r="CI13" s="162"/>
      <c r="CJ13" s="162"/>
      <c r="CK13" s="162"/>
      <c r="CL13" s="162"/>
      <c r="CM13" s="162"/>
      <c r="CN13" s="162"/>
      <c r="CO13" s="162"/>
      <c r="CP13" s="162"/>
      <c r="CQ13" s="162"/>
      <c r="CR13" s="162"/>
      <c r="CS13" s="162"/>
      <c r="CT13" s="162"/>
      <c r="CU13" s="162"/>
      <c r="CV13" s="162"/>
      <c r="CW13" s="162"/>
      <c r="CX13" s="162"/>
      <c r="CY13" s="162"/>
      <c r="CZ13" s="162"/>
      <c r="DA13" s="162"/>
      <c r="DB13" s="162"/>
      <c r="DC13" s="162"/>
      <c r="DD13" s="162"/>
      <c r="DE13" s="162"/>
      <c r="DF13" s="162"/>
      <c r="DG13" s="162"/>
      <c r="DH13" s="162"/>
      <c r="DI13" s="162"/>
      <c r="DJ13" s="162"/>
      <c r="DK13" s="162"/>
      <c r="DL13" s="162"/>
      <c r="DM13" s="162"/>
      <c r="DN13" s="162"/>
      <c r="DO13" s="162"/>
      <c r="DP13" s="162"/>
      <c r="DQ13" s="162"/>
      <c r="DR13" s="162"/>
      <c r="DS13" s="162"/>
      <c r="DT13" s="162"/>
      <c r="DU13" s="162"/>
      <c r="DV13" s="162"/>
      <c r="DW13" s="162"/>
      <c r="DX13" s="162"/>
      <c r="DY13" s="162"/>
      <c r="DZ13" s="162"/>
      <c r="EA13" s="162"/>
      <c r="EB13" s="162"/>
      <c r="EC13" s="162"/>
      <c r="ED13" s="162"/>
      <c r="EE13" s="162"/>
      <c r="EF13" s="162"/>
      <c r="EG13" s="162"/>
      <c r="EH13" s="162"/>
      <c r="EI13" s="162"/>
      <c r="EJ13" s="162"/>
      <c r="EK13" s="162"/>
      <c r="EL13" s="162"/>
      <c r="EM13" s="162"/>
      <c r="EN13" s="162"/>
      <c r="EO13" s="162"/>
      <c r="EP13" s="162"/>
      <c r="EQ13" s="162"/>
      <c r="ER13" s="162"/>
      <c r="ES13" s="162"/>
      <c r="ET13" s="162"/>
      <c r="EU13" s="162"/>
      <c r="EV13" s="162"/>
      <c r="EW13" s="162"/>
      <c r="EX13" s="162"/>
      <c r="EY13" s="162"/>
      <c r="EZ13" s="162"/>
      <c r="FA13" s="162"/>
      <c r="FB13" s="162"/>
      <c r="FC13" s="162"/>
      <c r="FD13" s="162"/>
      <c r="FE13" s="162"/>
      <c r="FF13" s="162"/>
      <c r="FG13" s="162"/>
      <c r="FH13" s="162"/>
      <c r="FI13" s="162"/>
      <c r="FJ13" s="162"/>
      <c r="FK13" s="162"/>
      <c r="FL13" s="162"/>
      <c r="FM13" s="162"/>
      <c r="FN13" s="162"/>
      <c r="FO13" s="162"/>
      <c r="FP13" s="162"/>
      <c r="FQ13" s="162"/>
      <c r="FR13" s="162"/>
      <c r="FS13" s="162"/>
      <c r="FT13" s="162"/>
      <c r="FU13" s="162"/>
      <c r="FV13" s="162"/>
      <c r="FW13" s="162"/>
      <c r="FX13" s="162"/>
      <c r="FY13" s="162"/>
      <c r="FZ13" s="162"/>
      <c r="GA13" s="162"/>
      <c r="GB13" s="162"/>
      <c r="GC13" s="162"/>
      <c r="GD13" s="162"/>
      <c r="GE13" s="162"/>
      <c r="GF13" s="162"/>
      <c r="GG13" s="162"/>
      <c r="GH13" s="162"/>
      <c r="GI13" s="162"/>
      <c r="GJ13" s="162"/>
      <c r="GK13" s="162"/>
      <c r="GL13" s="162"/>
      <c r="GM13" s="162"/>
      <c r="GN13" s="162"/>
      <c r="GO13" s="162"/>
      <c r="GP13" s="162"/>
      <c r="GQ13" s="162"/>
      <c r="GR13" s="162"/>
      <c r="GS13" s="162"/>
      <c r="GT13" s="162"/>
      <c r="GU13" s="162"/>
      <c r="GV13" s="162"/>
      <c r="GW13" s="162"/>
      <c r="GX13" s="162"/>
      <c r="GY13" s="162"/>
      <c r="GZ13" s="162"/>
      <c r="HA13" s="162"/>
      <c r="HB13" s="162"/>
      <c r="HC13" s="162"/>
      <c r="HD13" s="162"/>
      <c r="HE13" s="162"/>
      <c r="HF13" s="162"/>
      <c r="HG13" s="162"/>
      <c r="HH13" s="162"/>
      <c r="HI13" s="162"/>
      <c r="HJ13" s="162"/>
      <c r="HK13" s="162"/>
      <c r="HL13" s="162"/>
      <c r="HM13" s="162"/>
      <c r="HN13" s="162"/>
      <c r="HO13" s="162"/>
      <c r="HP13" s="162"/>
      <c r="HQ13" s="162"/>
      <c r="HR13" s="162"/>
      <c r="HS13" s="162"/>
      <c r="HT13" s="162"/>
      <c r="HU13" s="162"/>
      <c r="HV13" s="162"/>
      <c r="HW13" s="162"/>
      <c r="HX13" s="162"/>
      <c r="HY13" s="162"/>
      <c r="HZ13" s="162"/>
      <c r="IA13" s="162"/>
      <c r="IB13" s="162"/>
      <c r="IC13" s="162"/>
      <c r="ID13" s="162"/>
      <c r="IE13" s="162"/>
      <c r="IF13" s="162"/>
      <c r="IG13" s="162"/>
      <c r="IH13" s="162"/>
      <c r="II13" s="162"/>
      <c r="IJ13" s="162"/>
      <c r="IK13" s="162"/>
      <c r="IL13" s="162"/>
      <c r="IM13" s="162"/>
      <c r="IN13" s="162"/>
      <c r="IO13" s="162"/>
      <c r="IP13" s="162"/>
    </row>
    <row r="14" spans="1:250" ht="12.75" customHeight="1" x14ac:dyDescent="0.2">
      <c r="A14" s="1195" t="s">
        <v>247</v>
      </c>
      <c r="B14" s="1196"/>
      <c r="C14" s="155"/>
      <c r="D14" s="155"/>
      <c r="E14" s="155"/>
      <c r="F14" s="400"/>
      <c r="G14" s="155"/>
      <c r="H14" s="155"/>
      <c r="I14" s="155"/>
      <c r="J14" s="155"/>
      <c r="K14" s="155"/>
      <c r="L14" s="155"/>
      <c r="M14" s="155"/>
      <c r="N14" s="155"/>
      <c r="O14" s="155"/>
      <c r="P14" s="155"/>
      <c r="Q14" s="155"/>
      <c r="R14" s="155"/>
      <c r="S14" s="155"/>
      <c r="T14" s="155"/>
      <c r="U14" s="155"/>
      <c r="V14" s="163"/>
      <c r="W14" s="164"/>
      <c r="X14" s="164"/>
      <c r="Y14" s="162"/>
      <c r="Z14" s="162"/>
      <c r="AA14" s="162"/>
      <c r="AB14" s="162"/>
      <c r="AC14" s="162"/>
      <c r="AD14" s="162"/>
      <c r="AE14" s="162"/>
      <c r="AF14" s="162"/>
      <c r="AG14" s="162"/>
      <c r="AH14" s="162"/>
      <c r="AI14" s="162"/>
      <c r="AJ14" s="162"/>
      <c r="AK14" s="162"/>
      <c r="AL14" s="162"/>
      <c r="AM14" s="162"/>
      <c r="AN14" s="162"/>
      <c r="AO14" s="162"/>
      <c r="AP14" s="162"/>
      <c r="AQ14" s="162"/>
      <c r="AR14" s="162"/>
      <c r="AS14" s="162"/>
      <c r="AT14" s="162"/>
      <c r="AU14" s="162"/>
      <c r="AV14" s="162"/>
      <c r="AW14" s="162"/>
      <c r="AX14" s="162"/>
      <c r="AY14" s="162"/>
      <c r="AZ14" s="162"/>
      <c r="BA14" s="162"/>
      <c r="BB14" s="162"/>
      <c r="BC14" s="162"/>
      <c r="BD14" s="162"/>
      <c r="BE14" s="162"/>
      <c r="BF14" s="162"/>
      <c r="BG14" s="162"/>
      <c r="BH14" s="162"/>
      <c r="BI14" s="162"/>
      <c r="BJ14" s="162"/>
      <c r="BK14" s="162"/>
      <c r="BL14" s="162"/>
      <c r="BM14" s="162"/>
      <c r="BN14" s="162"/>
      <c r="BO14" s="162"/>
      <c r="BP14" s="162"/>
      <c r="BQ14" s="162"/>
      <c r="BR14" s="162"/>
      <c r="BS14" s="162"/>
      <c r="BT14" s="162"/>
      <c r="BU14" s="162"/>
      <c r="BV14" s="162"/>
      <c r="BW14" s="162"/>
      <c r="BX14" s="162"/>
      <c r="BY14" s="162"/>
      <c r="BZ14" s="162"/>
      <c r="CA14" s="162"/>
      <c r="CB14" s="162"/>
      <c r="CC14" s="162"/>
      <c r="CD14" s="162"/>
      <c r="CE14" s="162"/>
      <c r="CF14" s="162"/>
      <c r="CG14" s="162"/>
      <c r="CH14" s="162"/>
      <c r="CI14" s="162"/>
      <c r="CJ14" s="162"/>
      <c r="CK14" s="162"/>
      <c r="CL14" s="162"/>
      <c r="CM14" s="162"/>
      <c r="CN14" s="162"/>
      <c r="CO14" s="162"/>
      <c r="CP14" s="162"/>
      <c r="CQ14" s="162"/>
      <c r="CR14" s="162"/>
      <c r="CS14" s="162"/>
      <c r="CT14" s="162"/>
      <c r="CU14" s="162"/>
      <c r="CV14" s="162"/>
      <c r="CW14" s="162"/>
      <c r="CX14" s="162"/>
      <c r="CY14" s="162"/>
      <c r="CZ14" s="162"/>
      <c r="DA14" s="162"/>
      <c r="DB14" s="162"/>
      <c r="DC14" s="162"/>
      <c r="DD14" s="162"/>
      <c r="DE14" s="162"/>
      <c r="DF14" s="162"/>
      <c r="DG14" s="162"/>
      <c r="DH14" s="162"/>
      <c r="DI14" s="162"/>
      <c r="DJ14" s="162"/>
      <c r="DK14" s="162"/>
      <c r="DL14" s="162"/>
      <c r="DM14" s="162"/>
      <c r="DN14" s="162"/>
      <c r="DO14" s="162"/>
      <c r="DP14" s="162"/>
      <c r="DQ14" s="162"/>
      <c r="DR14" s="162"/>
      <c r="DS14" s="162"/>
      <c r="DT14" s="162"/>
      <c r="DU14" s="162"/>
      <c r="DV14" s="162"/>
      <c r="DW14" s="162"/>
      <c r="DX14" s="162"/>
      <c r="DY14" s="162"/>
      <c r="DZ14" s="162"/>
      <c r="EA14" s="162"/>
      <c r="EB14" s="162"/>
      <c r="EC14" s="162"/>
      <c r="ED14" s="162"/>
      <c r="EE14" s="162"/>
      <c r="EF14" s="162"/>
      <c r="EG14" s="162"/>
      <c r="EH14" s="162"/>
      <c r="EI14" s="162"/>
      <c r="EJ14" s="162"/>
      <c r="EK14" s="162"/>
      <c r="EL14" s="162"/>
      <c r="EM14" s="162"/>
      <c r="EN14" s="162"/>
      <c r="EO14" s="162"/>
      <c r="EP14" s="162"/>
      <c r="EQ14" s="162"/>
      <c r="ER14" s="162"/>
      <c r="ES14" s="162"/>
      <c r="ET14" s="162"/>
      <c r="EU14" s="162"/>
      <c r="EV14" s="162"/>
      <c r="EW14" s="162"/>
      <c r="EX14" s="162"/>
      <c r="EY14" s="162"/>
      <c r="EZ14" s="162"/>
      <c r="FA14" s="162"/>
      <c r="FB14" s="162"/>
      <c r="FC14" s="162"/>
      <c r="FD14" s="162"/>
      <c r="FE14" s="162"/>
      <c r="FF14" s="162"/>
      <c r="FG14" s="162"/>
      <c r="FH14" s="162"/>
      <c r="FI14" s="162"/>
      <c r="FJ14" s="162"/>
      <c r="FK14" s="162"/>
      <c r="FL14" s="162"/>
      <c r="FM14" s="162"/>
      <c r="FN14" s="162"/>
      <c r="FO14" s="162"/>
      <c r="FP14" s="162"/>
      <c r="FQ14" s="162"/>
      <c r="FR14" s="162"/>
      <c r="FS14" s="162"/>
      <c r="FT14" s="162"/>
      <c r="FU14" s="162"/>
      <c r="FV14" s="162"/>
      <c r="FW14" s="162"/>
      <c r="FX14" s="162"/>
      <c r="FY14" s="162"/>
      <c r="FZ14" s="162"/>
      <c r="GA14" s="162"/>
      <c r="GB14" s="162"/>
      <c r="GC14" s="162"/>
      <c r="GD14" s="162"/>
      <c r="GE14" s="162"/>
      <c r="GF14" s="162"/>
      <c r="GG14" s="162"/>
      <c r="GH14" s="162"/>
      <c r="GI14" s="162"/>
      <c r="GJ14" s="162"/>
      <c r="GK14" s="162"/>
      <c r="GL14" s="162"/>
      <c r="GM14" s="162"/>
      <c r="GN14" s="162"/>
      <c r="GO14" s="162"/>
      <c r="GP14" s="162"/>
      <c r="GQ14" s="162"/>
      <c r="GR14" s="162"/>
      <c r="GS14" s="162"/>
      <c r="GT14" s="162"/>
      <c r="GU14" s="162"/>
      <c r="GV14" s="162"/>
      <c r="GW14" s="162"/>
      <c r="GX14" s="162"/>
      <c r="GY14" s="162"/>
      <c r="GZ14" s="162"/>
      <c r="HA14" s="162"/>
      <c r="HB14" s="162"/>
      <c r="HC14" s="162"/>
      <c r="HD14" s="162"/>
      <c r="HE14" s="162"/>
      <c r="HF14" s="162"/>
      <c r="HG14" s="162"/>
      <c r="HH14" s="162"/>
      <c r="HI14" s="162"/>
      <c r="HJ14" s="162"/>
      <c r="HK14" s="162"/>
      <c r="HL14" s="162"/>
      <c r="HM14" s="162"/>
      <c r="HN14" s="162"/>
      <c r="HO14" s="162"/>
      <c r="HP14" s="162"/>
      <c r="HQ14" s="162"/>
      <c r="HR14" s="162"/>
      <c r="HS14" s="162"/>
      <c r="HT14" s="162"/>
      <c r="HU14" s="162"/>
      <c r="HV14" s="162"/>
      <c r="HW14" s="162"/>
      <c r="HX14" s="162"/>
      <c r="HY14" s="162"/>
      <c r="HZ14" s="162"/>
      <c r="IA14" s="162"/>
      <c r="IB14" s="162"/>
      <c r="IC14" s="162"/>
      <c r="ID14" s="162"/>
      <c r="IE14" s="162"/>
      <c r="IF14" s="162"/>
      <c r="IG14" s="162"/>
      <c r="IH14" s="162"/>
      <c r="II14" s="162"/>
      <c r="IJ14" s="162"/>
      <c r="IK14" s="162"/>
      <c r="IL14" s="162"/>
      <c r="IM14" s="162"/>
      <c r="IN14" s="162"/>
      <c r="IO14" s="162"/>
      <c r="IP14" s="162"/>
    </row>
    <row r="15" spans="1:250" ht="22.9" customHeight="1" x14ac:dyDescent="0.2">
      <c r="A15" s="165">
        <v>1</v>
      </c>
      <c r="B15" s="166" t="s">
        <v>128</v>
      </c>
      <c r="C15" s="418">
        <f>C53+C79</f>
        <v>214.07760000000002</v>
      </c>
      <c r="D15" s="418">
        <f t="shared" ref="D15:E15" si="0">D53+D79</f>
        <v>36.561900000000001</v>
      </c>
      <c r="E15" s="418">
        <f t="shared" si="0"/>
        <v>153.28049999999999</v>
      </c>
      <c r="F15" s="418">
        <v>215.07</v>
      </c>
      <c r="G15" s="418">
        <f>G53+G79</f>
        <v>0</v>
      </c>
      <c r="H15" s="418">
        <f t="shared" ref="H15:I15" si="1">H53+H79</f>
        <v>0</v>
      </c>
      <c r="I15" s="418">
        <f t="shared" si="1"/>
        <v>0</v>
      </c>
      <c r="J15" s="418">
        <f>C15+G15</f>
        <v>214.07760000000002</v>
      </c>
      <c r="K15" s="418">
        <f t="shared" ref="K15:K19" si="2">D15+H15</f>
        <v>36.561900000000001</v>
      </c>
      <c r="L15" s="418">
        <f t="shared" ref="L15:L19" si="3">E15+I15</f>
        <v>153.28049999999999</v>
      </c>
      <c r="M15" s="418">
        <f>M53+M79</f>
        <v>185.88950000000003</v>
      </c>
      <c r="N15" s="418">
        <f t="shared" ref="N15:O15" si="4">N53+N79</f>
        <v>15.369300000000001</v>
      </c>
      <c r="O15" s="418">
        <f t="shared" si="4"/>
        <v>110.81120000000001</v>
      </c>
      <c r="P15" s="418">
        <f>P53+P79</f>
        <v>0</v>
      </c>
      <c r="Q15" s="418">
        <f t="shared" ref="Q15:R15" si="5">Q53+Q79</f>
        <v>0</v>
      </c>
      <c r="R15" s="418">
        <f t="shared" si="5"/>
        <v>0</v>
      </c>
      <c r="S15" s="418">
        <f>M15+P15</f>
        <v>185.88950000000003</v>
      </c>
      <c r="T15" s="418">
        <f>N15+Q15</f>
        <v>15.369300000000001</v>
      </c>
      <c r="U15" s="418">
        <f>O15+R15</f>
        <v>110.81120000000001</v>
      </c>
      <c r="V15" s="418">
        <f t="shared" ref="V15:X19" si="6">J15+S15</f>
        <v>399.96710000000007</v>
      </c>
      <c r="W15" s="418">
        <f t="shared" si="6"/>
        <v>51.931200000000004</v>
      </c>
      <c r="X15" s="418">
        <f t="shared" si="6"/>
        <v>264.0917</v>
      </c>
    </row>
    <row r="16" spans="1:250" ht="22.9" customHeight="1" x14ac:dyDescent="0.2">
      <c r="A16" s="165">
        <v>2</v>
      </c>
      <c r="B16" s="168" t="s">
        <v>485</v>
      </c>
      <c r="C16" s="418">
        <f t="shared" ref="C16:E16" si="7">C54+C80</f>
        <v>2868.6567999999997</v>
      </c>
      <c r="D16" s="418">
        <f t="shared" si="7"/>
        <v>489.92980000000006</v>
      </c>
      <c r="E16" s="418">
        <f t="shared" si="7"/>
        <v>2053.9733999999999</v>
      </c>
      <c r="F16" s="418">
        <v>2953.63</v>
      </c>
      <c r="G16" s="418">
        <f t="shared" ref="G16:I16" si="8">G54+G80</f>
        <v>351.83540000000005</v>
      </c>
      <c r="H16" s="418">
        <f t="shared" si="8"/>
        <v>28.389599999999998</v>
      </c>
      <c r="I16" s="418">
        <f t="shared" si="8"/>
        <v>212.19499999999999</v>
      </c>
      <c r="J16" s="418">
        <f t="shared" ref="J16:J19" si="9">C16+G16</f>
        <v>3220.4921999999997</v>
      </c>
      <c r="K16" s="418">
        <f t="shared" si="2"/>
        <v>518.31940000000009</v>
      </c>
      <c r="L16" s="418">
        <f t="shared" si="3"/>
        <v>2266.1684</v>
      </c>
      <c r="M16" s="418">
        <f t="shared" ref="M16:O16" si="10">M54+M80</f>
        <v>2548.8088000000002</v>
      </c>
      <c r="N16" s="418">
        <f t="shared" si="10"/>
        <v>210.73590000000002</v>
      </c>
      <c r="O16" s="418">
        <f t="shared" si="10"/>
        <v>1519.3753000000002</v>
      </c>
      <c r="P16" s="418">
        <f t="shared" ref="P16:R16" si="11">P54+P80</f>
        <v>280.90460000000002</v>
      </c>
      <c r="Q16" s="418">
        <f t="shared" si="11"/>
        <v>23.2254</v>
      </c>
      <c r="R16" s="418">
        <f t="shared" si="11"/>
        <v>167.45</v>
      </c>
      <c r="S16" s="418">
        <f t="shared" ref="S16:S19" si="12">M16+P16</f>
        <v>2829.7134000000001</v>
      </c>
      <c r="T16" s="418">
        <f t="shared" ref="T16:T19" si="13">N16+Q16</f>
        <v>233.96130000000002</v>
      </c>
      <c r="U16" s="418">
        <f t="shared" ref="U16:U19" si="14">O16+R16</f>
        <v>1686.8253000000002</v>
      </c>
      <c r="V16" s="418">
        <f t="shared" si="6"/>
        <v>6050.2055999999993</v>
      </c>
      <c r="W16" s="418">
        <f t="shared" si="6"/>
        <v>752.28070000000014</v>
      </c>
      <c r="X16" s="418">
        <f t="shared" si="6"/>
        <v>3952.9937</v>
      </c>
    </row>
    <row r="17" spans="1:25" ht="22.9" customHeight="1" x14ac:dyDescent="0.2">
      <c r="A17" s="165">
        <v>3</v>
      </c>
      <c r="B17" s="168" t="s">
        <v>132</v>
      </c>
      <c r="C17" s="418">
        <v>1221.99</v>
      </c>
      <c r="D17" s="418">
        <v>134.68</v>
      </c>
      <c r="E17" s="418">
        <v>242.81</v>
      </c>
      <c r="F17" s="418">
        <v>135.78</v>
      </c>
      <c r="G17" s="418">
        <v>135.78</v>
      </c>
      <c r="H17" s="418">
        <v>14.96</v>
      </c>
      <c r="I17" s="418">
        <v>26.98</v>
      </c>
      <c r="J17" s="418">
        <f t="shared" si="9"/>
        <v>1357.77</v>
      </c>
      <c r="K17" s="418">
        <f t="shared" si="2"/>
        <v>149.64000000000001</v>
      </c>
      <c r="L17" s="418">
        <f t="shared" si="3"/>
        <v>269.79000000000002</v>
      </c>
      <c r="M17" s="418">
        <v>1065.46</v>
      </c>
      <c r="N17" s="418">
        <v>117.45</v>
      </c>
      <c r="O17" s="418">
        <v>211.73</v>
      </c>
      <c r="P17" s="418">
        <v>118.39</v>
      </c>
      <c r="Q17" s="418">
        <v>13.05</v>
      </c>
      <c r="R17" s="418">
        <v>23.52</v>
      </c>
      <c r="S17" s="418">
        <f t="shared" si="12"/>
        <v>1183.8500000000001</v>
      </c>
      <c r="T17" s="418">
        <f t="shared" si="13"/>
        <v>130.5</v>
      </c>
      <c r="U17" s="418">
        <f t="shared" si="14"/>
        <v>235.25</v>
      </c>
      <c r="V17" s="418">
        <f t="shared" si="6"/>
        <v>2541.62</v>
      </c>
      <c r="W17" s="418">
        <f t="shared" si="6"/>
        <v>280.14</v>
      </c>
      <c r="X17" s="418">
        <f t="shared" si="6"/>
        <v>505.04</v>
      </c>
    </row>
    <row r="18" spans="1:25" ht="22.9" customHeight="1" x14ac:dyDescent="0.2">
      <c r="A18" s="165">
        <v>4</v>
      </c>
      <c r="B18" s="168" t="s">
        <v>130</v>
      </c>
      <c r="C18" s="418">
        <f t="shared" ref="C18:E18" si="15">C56+C82</f>
        <v>107.03880000000001</v>
      </c>
      <c r="D18" s="418">
        <f t="shared" si="15"/>
        <v>18.281800000000004</v>
      </c>
      <c r="E18" s="418">
        <f t="shared" si="15"/>
        <v>76.639399999999995</v>
      </c>
      <c r="F18" s="418">
        <v>107.54</v>
      </c>
      <c r="G18" s="418">
        <f t="shared" ref="G18:I18" si="16">G56+G82</f>
        <v>0</v>
      </c>
      <c r="H18" s="418">
        <f t="shared" si="16"/>
        <v>0</v>
      </c>
      <c r="I18" s="418">
        <f t="shared" si="16"/>
        <v>0</v>
      </c>
      <c r="J18" s="418">
        <f t="shared" si="9"/>
        <v>107.03880000000001</v>
      </c>
      <c r="K18" s="418">
        <f t="shared" si="2"/>
        <v>18.281800000000004</v>
      </c>
      <c r="L18" s="418">
        <f t="shared" si="3"/>
        <v>76.639399999999995</v>
      </c>
      <c r="M18" s="418">
        <f t="shared" ref="M18:O18" si="17">M56+M82</f>
        <v>92.948000000000008</v>
      </c>
      <c r="N18" s="418">
        <f t="shared" si="17"/>
        <v>7.6850999999999994</v>
      </c>
      <c r="O18" s="418">
        <f t="shared" si="17"/>
        <v>55.4069</v>
      </c>
      <c r="P18" s="418">
        <f t="shared" ref="P18:R18" si="18">P56+P82</f>
        <v>0</v>
      </c>
      <c r="Q18" s="418">
        <f t="shared" si="18"/>
        <v>0</v>
      </c>
      <c r="R18" s="418">
        <f t="shared" si="18"/>
        <v>0</v>
      </c>
      <c r="S18" s="418">
        <f t="shared" si="12"/>
        <v>92.948000000000008</v>
      </c>
      <c r="T18" s="418">
        <f t="shared" si="13"/>
        <v>7.6850999999999994</v>
      </c>
      <c r="U18" s="418">
        <f t="shared" si="14"/>
        <v>55.4069</v>
      </c>
      <c r="V18" s="418">
        <f t="shared" si="6"/>
        <v>199.98680000000002</v>
      </c>
      <c r="W18" s="418">
        <f t="shared" si="6"/>
        <v>25.966900000000003</v>
      </c>
      <c r="X18" s="418">
        <f t="shared" si="6"/>
        <v>132.0463</v>
      </c>
    </row>
    <row r="19" spans="1:25" ht="22.9" customHeight="1" x14ac:dyDescent="0.2">
      <c r="A19" s="165">
        <v>5</v>
      </c>
      <c r="B19" s="166" t="s">
        <v>131</v>
      </c>
      <c r="C19" s="418">
        <f t="shared" ref="C19:E19" si="19">C57+C83</f>
        <v>109.0104</v>
      </c>
      <c r="D19" s="418">
        <f t="shared" si="19"/>
        <v>18.657500000000002</v>
      </c>
      <c r="E19" s="418">
        <f t="shared" si="19"/>
        <v>78.012100000000004</v>
      </c>
      <c r="F19" s="418">
        <v>111.45114000000004</v>
      </c>
      <c r="G19" s="418">
        <f t="shared" ref="G19:I19" si="20">G57+G83</f>
        <v>0</v>
      </c>
      <c r="H19" s="418">
        <f t="shared" si="20"/>
        <v>0</v>
      </c>
      <c r="I19" s="418">
        <f t="shared" si="20"/>
        <v>0</v>
      </c>
      <c r="J19" s="418">
        <f t="shared" si="9"/>
        <v>109.0104</v>
      </c>
      <c r="K19" s="418">
        <f t="shared" si="2"/>
        <v>18.657500000000002</v>
      </c>
      <c r="L19" s="418">
        <f t="shared" si="3"/>
        <v>78.012100000000004</v>
      </c>
      <c r="M19" s="418">
        <f t="shared" ref="M19:O19" si="21">M57+M83</f>
        <v>98.652878100000009</v>
      </c>
      <c r="N19" s="418">
        <f t="shared" si="21"/>
        <v>8.0741852999999999</v>
      </c>
      <c r="O19" s="418">
        <f t="shared" si="21"/>
        <v>59.098026600000004</v>
      </c>
      <c r="P19" s="418">
        <f t="shared" ref="P19:R19" si="22">P57+P83</f>
        <v>0</v>
      </c>
      <c r="Q19" s="418">
        <f t="shared" si="22"/>
        <v>0</v>
      </c>
      <c r="R19" s="418">
        <f t="shared" si="22"/>
        <v>0</v>
      </c>
      <c r="S19" s="418">
        <f t="shared" si="12"/>
        <v>98.652878100000009</v>
      </c>
      <c r="T19" s="418">
        <f t="shared" si="13"/>
        <v>8.0741852999999999</v>
      </c>
      <c r="U19" s="418">
        <f t="shared" si="14"/>
        <v>59.098026600000004</v>
      </c>
      <c r="V19" s="418">
        <f t="shared" si="6"/>
        <v>207.66327810000001</v>
      </c>
      <c r="W19" s="418">
        <f t="shared" si="6"/>
        <v>26.731685300000002</v>
      </c>
      <c r="X19" s="418">
        <f t="shared" si="6"/>
        <v>137.1101266</v>
      </c>
      <c r="Y19" s="151">
        <v>15527.78</v>
      </c>
    </row>
    <row r="20" spans="1:25" ht="16.899999999999999" customHeight="1" x14ac:dyDescent="0.2">
      <c r="A20" s="1195" t="s">
        <v>248</v>
      </c>
      <c r="B20" s="1196"/>
      <c r="C20" s="167"/>
      <c r="D20" s="167"/>
      <c r="E20" s="167"/>
      <c r="F20" s="167"/>
      <c r="G20" s="167"/>
      <c r="H20" s="167"/>
      <c r="I20" s="167"/>
      <c r="J20" s="167"/>
      <c r="K20" s="167"/>
      <c r="L20" s="167"/>
      <c r="M20" s="167"/>
      <c r="N20" s="167"/>
      <c r="O20" s="167"/>
      <c r="P20" s="167"/>
      <c r="Q20" s="167"/>
      <c r="R20" s="167"/>
      <c r="S20" s="167"/>
      <c r="T20" s="167"/>
      <c r="U20" s="167"/>
      <c r="V20" s="167"/>
      <c r="W20" s="167"/>
      <c r="X20" s="167"/>
    </row>
    <row r="21" spans="1:25" ht="18" customHeight="1" x14ac:dyDescent="0.2">
      <c r="A21" s="165">
        <v>6</v>
      </c>
      <c r="B21" s="166" t="s">
        <v>133</v>
      </c>
      <c r="C21" s="418">
        <v>0</v>
      </c>
      <c r="D21" s="418">
        <v>0</v>
      </c>
      <c r="E21" s="418">
        <v>0</v>
      </c>
      <c r="F21" s="418">
        <v>0</v>
      </c>
      <c r="G21" s="418">
        <v>0</v>
      </c>
      <c r="H21" s="418">
        <v>0</v>
      </c>
      <c r="I21" s="418">
        <v>0</v>
      </c>
      <c r="J21" s="418">
        <v>0</v>
      </c>
      <c r="K21" s="418">
        <v>0</v>
      </c>
      <c r="L21" s="418">
        <v>0</v>
      </c>
      <c r="M21" s="418">
        <v>0</v>
      </c>
      <c r="N21" s="418">
        <v>0</v>
      </c>
      <c r="O21" s="418">
        <v>0</v>
      </c>
      <c r="P21" s="418">
        <v>0</v>
      </c>
      <c r="Q21" s="418">
        <v>0</v>
      </c>
      <c r="R21" s="418">
        <v>0</v>
      </c>
      <c r="S21" s="418">
        <v>0</v>
      </c>
      <c r="T21" s="418">
        <v>0</v>
      </c>
      <c r="U21" s="418">
        <v>0</v>
      </c>
      <c r="V21" s="418">
        <v>0</v>
      </c>
      <c r="W21" s="418">
        <v>0</v>
      </c>
      <c r="X21" s="418">
        <v>0</v>
      </c>
    </row>
    <row r="22" spans="1:25" ht="18" customHeight="1" x14ac:dyDescent="0.2">
      <c r="A22" s="165">
        <v>7</v>
      </c>
      <c r="B22" s="166" t="s">
        <v>134</v>
      </c>
      <c r="C22" s="418">
        <v>728.24400000000014</v>
      </c>
      <c r="D22" s="418">
        <v>546.18299999999999</v>
      </c>
      <c r="E22" s="418">
        <v>546.18299999999999</v>
      </c>
      <c r="F22" s="418"/>
      <c r="G22" s="418">
        <v>80.916000000000011</v>
      </c>
      <c r="H22" s="418">
        <v>60.687000000000005</v>
      </c>
      <c r="I22" s="418">
        <v>60.687000000000005</v>
      </c>
      <c r="J22" s="418">
        <f>C22+G22</f>
        <v>809.1600000000002</v>
      </c>
      <c r="K22" s="418">
        <f>D22+H22</f>
        <v>606.87</v>
      </c>
      <c r="L22" s="418">
        <f>E22+I22</f>
        <v>606.87</v>
      </c>
      <c r="M22" s="418">
        <v>254.66399999999999</v>
      </c>
      <c r="N22" s="418">
        <v>190.99799999999999</v>
      </c>
      <c r="O22" s="418">
        <v>190.99799999999999</v>
      </c>
      <c r="P22" s="418">
        <v>28.296000000000006</v>
      </c>
      <c r="Q22" s="418">
        <v>21.222000000000001</v>
      </c>
      <c r="R22" s="418">
        <v>21.222000000000001</v>
      </c>
      <c r="S22" s="418">
        <f>M22+P22</f>
        <v>282.95999999999998</v>
      </c>
      <c r="T22" s="418">
        <f>N22+Q22</f>
        <v>212.22</v>
      </c>
      <c r="U22" s="418">
        <f>O22+R22</f>
        <v>212.22</v>
      </c>
      <c r="V22" s="418">
        <f>J22+S22</f>
        <v>1092.1200000000001</v>
      </c>
      <c r="W22" s="418">
        <f>K22+T22</f>
        <v>819.09</v>
      </c>
      <c r="X22" s="418">
        <f>L22+U22</f>
        <v>819.09</v>
      </c>
    </row>
    <row r="23" spans="1:25" ht="18" customHeight="1" x14ac:dyDescent="0.2">
      <c r="A23" s="165">
        <v>8</v>
      </c>
      <c r="B23" s="166" t="s">
        <v>849</v>
      </c>
      <c r="C23" s="418">
        <v>0</v>
      </c>
      <c r="D23" s="418">
        <v>0</v>
      </c>
      <c r="E23" s="418">
        <v>0</v>
      </c>
      <c r="F23" s="418">
        <v>0</v>
      </c>
      <c r="G23" s="418">
        <v>0</v>
      </c>
      <c r="H23" s="418">
        <v>0</v>
      </c>
      <c r="I23" s="418">
        <v>0</v>
      </c>
      <c r="J23" s="418">
        <v>0</v>
      </c>
      <c r="K23" s="418">
        <v>0</v>
      </c>
      <c r="L23" s="418">
        <v>0</v>
      </c>
      <c r="M23" s="418">
        <v>0</v>
      </c>
      <c r="N23" s="418">
        <v>0</v>
      </c>
      <c r="O23" s="418">
        <v>0</v>
      </c>
      <c r="P23" s="418">
        <v>0</v>
      </c>
      <c r="Q23" s="418">
        <v>0</v>
      </c>
      <c r="R23" s="418">
        <v>0</v>
      </c>
      <c r="S23" s="418">
        <v>0</v>
      </c>
      <c r="T23" s="418">
        <v>0</v>
      </c>
      <c r="U23" s="418">
        <v>0</v>
      </c>
      <c r="V23" s="418">
        <v>0</v>
      </c>
      <c r="W23" s="418">
        <v>0</v>
      </c>
      <c r="X23" s="418">
        <v>0</v>
      </c>
    </row>
    <row r="24" spans="1:25" ht="14.25" x14ac:dyDescent="0.2">
      <c r="A24" s="165"/>
      <c r="B24" s="166"/>
      <c r="C24" s="418"/>
      <c r="D24" s="418"/>
      <c r="E24" s="418"/>
      <c r="F24" s="418"/>
      <c r="G24" s="418"/>
      <c r="H24" s="418"/>
      <c r="I24" s="418"/>
      <c r="J24" s="418"/>
      <c r="K24" s="418"/>
      <c r="L24" s="418"/>
      <c r="M24" s="418"/>
      <c r="N24" s="418"/>
      <c r="O24" s="418"/>
      <c r="P24" s="418"/>
      <c r="Q24" s="418"/>
      <c r="R24" s="418"/>
      <c r="S24" s="418"/>
      <c r="T24" s="418"/>
      <c r="U24" s="418"/>
      <c r="V24" s="418"/>
      <c r="W24" s="418"/>
      <c r="X24" s="418"/>
    </row>
    <row r="25" spans="1:25" ht="18" customHeight="1" x14ac:dyDescent="0.2">
      <c r="A25" s="283">
        <v>9</v>
      </c>
      <c r="B25" s="166" t="s">
        <v>868</v>
      </c>
      <c r="C25" s="418"/>
      <c r="D25" s="418"/>
      <c r="E25" s="418"/>
      <c r="F25" s="418"/>
      <c r="G25" s="418"/>
      <c r="H25" s="418"/>
      <c r="I25" s="418"/>
      <c r="J25" s="418"/>
      <c r="K25" s="418"/>
      <c r="L25" s="418"/>
      <c r="M25" s="418"/>
      <c r="N25" s="418"/>
      <c r="O25" s="418"/>
      <c r="P25" s="418"/>
      <c r="Q25" s="418"/>
      <c r="R25" s="418"/>
      <c r="S25" s="418"/>
      <c r="T25" s="418"/>
      <c r="U25" s="418"/>
      <c r="V25" s="418"/>
      <c r="W25" s="418"/>
      <c r="X25" s="418"/>
    </row>
    <row r="26" spans="1:25" ht="21.75" customHeight="1" x14ac:dyDescent="0.25">
      <c r="A26" s="1193" t="s">
        <v>18</v>
      </c>
      <c r="B26" s="1194"/>
      <c r="C26" s="405">
        <f>C15+C16+C17+C18+C19+C21+C22+C23+C25</f>
        <v>5249.017600000001</v>
      </c>
      <c r="D26" s="405">
        <f t="shared" ref="D26:X26" si="23">D15+D16+D17+D18+D19+D21+D22+D23+D25</f>
        <v>1244.2940000000001</v>
      </c>
      <c r="E26" s="405">
        <f t="shared" si="23"/>
        <v>3150.8983999999996</v>
      </c>
      <c r="F26" s="405">
        <f t="shared" si="23"/>
        <v>3523.4711400000006</v>
      </c>
      <c r="G26" s="405">
        <f t="shared" si="23"/>
        <v>568.53140000000008</v>
      </c>
      <c r="H26" s="405">
        <f t="shared" si="23"/>
        <v>104.03659999999999</v>
      </c>
      <c r="I26" s="405">
        <f t="shared" si="23"/>
        <v>299.86199999999997</v>
      </c>
      <c r="J26" s="405">
        <f t="shared" si="23"/>
        <v>5817.549</v>
      </c>
      <c r="K26" s="405">
        <f t="shared" si="23"/>
        <v>1348.3306000000002</v>
      </c>
      <c r="L26" s="405">
        <f t="shared" si="23"/>
        <v>3450.7603999999997</v>
      </c>
      <c r="M26" s="405">
        <f t="shared" si="23"/>
        <v>4246.4231781000008</v>
      </c>
      <c r="N26" s="405">
        <f t="shared" si="23"/>
        <v>550.31248529999993</v>
      </c>
      <c r="O26" s="405">
        <f t="shared" si="23"/>
        <v>2147.4194266</v>
      </c>
      <c r="P26" s="405">
        <f t="shared" si="23"/>
        <v>427.59059999999999</v>
      </c>
      <c r="Q26" s="405">
        <f t="shared" si="23"/>
        <v>57.497400000000006</v>
      </c>
      <c r="R26" s="405">
        <f t="shared" si="23"/>
        <v>212.19200000000001</v>
      </c>
      <c r="S26" s="405">
        <f t="shared" si="23"/>
        <v>4674.0137781000003</v>
      </c>
      <c r="T26" s="405">
        <f t="shared" si="23"/>
        <v>607.80988530000002</v>
      </c>
      <c r="U26" s="405">
        <f t="shared" si="23"/>
        <v>2359.6114266000004</v>
      </c>
      <c r="V26" s="405">
        <f>V15+V16+V17+V18+V19+V21+V22+V23+V25</f>
        <v>10491.5627781</v>
      </c>
      <c r="W26" s="405">
        <f t="shared" si="23"/>
        <v>1956.1404852999999</v>
      </c>
      <c r="X26" s="405">
        <f t="shared" si="23"/>
        <v>5810.3718265999996</v>
      </c>
      <c r="Y26" s="440">
        <f>V26+W26+X26</f>
        <v>18258.075089999998</v>
      </c>
    </row>
    <row r="27" spans="1:25" x14ac:dyDescent="0.2">
      <c r="A27" s="169"/>
      <c r="B27" s="169"/>
    </row>
    <row r="29" spans="1:25" x14ac:dyDescent="0.2">
      <c r="B29" s="151" t="s">
        <v>10</v>
      </c>
    </row>
    <row r="30" spans="1:25" x14ac:dyDescent="0.2">
      <c r="G30" s="397"/>
      <c r="H30" s="397"/>
      <c r="I30" s="397"/>
    </row>
    <row r="31" spans="1:25" x14ac:dyDescent="0.2">
      <c r="A31" s="1184"/>
      <c r="B31" s="1184"/>
      <c r="C31" s="1184"/>
      <c r="D31" s="1184"/>
      <c r="E31" s="1184"/>
      <c r="F31" s="1184"/>
      <c r="G31" s="1184"/>
      <c r="H31" s="1184"/>
      <c r="I31" s="1184"/>
      <c r="J31" s="1184"/>
      <c r="K31" s="170"/>
      <c r="L31" s="170"/>
      <c r="M31" s="170"/>
      <c r="N31" s="170"/>
      <c r="O31" s="170"/>
      <c r="P31" s="1184"/>
      <c r="Q31" s="1184"/>
      <c r="R31" s="1184"/>
      <c r="S31" s="1184"/>
      <c r="T31" s="1184"/>
      <c r="U31" s="1184"/>
      <c r="V31" s="1184"/>
    </row>
    <row r="33" spans="1:24" ht="15.75" x14ac:dyDescent="0.25">
      <c r="A33" s="171" t="s">
        <v>11</v>
      </c>
      <c r="B33" s="171"/>
      <c r="C33" s="171"/>
      <c r="D33" s="171"/>
      <c r="E33" s="171"/>
      <c r="F33" s="402"/>
      <c r="G33" s="171"/>
      <c r="H33" s="171"/>
      <c r="I33" s="171"/>
      <c r="J33" s="171"/>
      <c r="K33" s="171"/>
      <c r="L33" s="171"/>
      <c r="M33" s="171"/>
      <c r="N33" s="171"/>
      <c r="O33" s="171"/>
      <c r="S33" s="1186" t="s">
        <v>12</v>
      </c>
      <c r="T33" s="1186"/>
      <c r="U33" s="1186"/>
      <c r="V33" s="1186"/>
    </row>
    <row r="34" spans="1:24" ht="15.75" x14ac:dyDescent="0.2">
      <c r="A34" s="1185" t="s">
        <v>13</v>
      </c>
      <c r="B34" s="1185"/>
      <c r="C34" s="1185"/>
      <c r="D34" s="1185"/>
      <c r="E34" s="1185"/>
      <c r="F34" s="1185"/>
      <c r="G34" s="1185"/>
      <c r="H34" s="1185"/>
      <c r="I34" s="1185"/>
      <c r="J34" s="1185"/>
      <c r="K34" s="1185"/>
      <c r="L34" s="1185"/>
      <c r="M34" s="1185"/>
      <c r="N34" s="1185"/>
      <c r="O34" s="1185"/>
      <c r="P34" s="1185"/>
      <c r="Q34" s="1185"/>
      <c r="R34" s="1185"/>
      <c r="S34" s="1185"/>
      <c r="T34" s="1185"/>
      <c r="U34" s="1185"/>
      <c r="V34" s="1185"/>
    </row>
    <row r="35" spans="1:24" ht="15.75" x14ac:dyDescent="0.2">
      <c r="A35" s="1185" t="s">
        <v>14</v>
      </c>
      <c r="B35" s="1185"/>
      <c r="C35" s="1185"/>
      <c r="D35" s="1185"/>
      <c r="E35" s="1185"/>
      <c r="F35" s="1185"/>
      <c r="G35" s="1185"/>
      <c r="H35" s="1185"/>
      <c r="I35" s="1185"/>
      <c r="J35" s="1185"/>
      <c r="K35" s="1185"/>
      <c r="L35" s="1185"/>
      <c r="M35" s="1185"/>
      <c r="N35" s="1185"/>
      <c r="O35" s="1185"/>
      <c r="P35" s="1185"/>
      <c r="Q35" s="1185"/>
      <c r="R35" s="1185"/>
      <c r="S35" s="1185"/>
      <c r="T35" s="1185"/>
      <c r="U35" s="1185"/>
      <c r="V35" s="1185"/>
    </row>
    <row r="36" spans="1:24" x14ac:dyDescent="0.2">
      <c r="S36" s="1183" t="s">
        <v>86</v>
      </c>
      <c r="T36" s="1183"/>
      <c r="U36" s="1183"/>
      <c r="V36" s="1183"/>
      <c r="W36" s="1183"/>
      <c r="X36" s="1183"/>
    </row>
    <row r="39" spans="1:24" ht="15" x14ac:dyDescent="0.2">
      <c r="A39" s="397"/>
      <c r="B39" s="397"/>
      <c r="C39" s="397"/>
      <c r="D39" s="397"/>
      <c r="E39" s="397"/>
      <c r="G39" s="397"/>
      <c r="H39" s="397"/>
      <c r="I39" s="397"/>
      <c r="J39" s="397"/>
      <c r="K39" s="397"/>
      <c r="L39" s="397"/>
      <c r="M39" s="397"/>
      <c r="N39" s="397"/>
      <c r="O39" s="397"/>
      <c r="P39" s="1187" t="s">
        <v>560</v>
      </c>
      <c r="Q39" s="1187"/>
      <c r="R39" s="1187"/>
      <c r="S39" s="1187"/>
      <c r="T39" s="1187"/>
      <c r="U39" s="1187"/>
      <c r="V39" s="1187"/>
      <c r="W39" s="397"/>
      <c r="X39" s="397"/>
    </row>
    <row r="40" spans="1:24" ht="15.75" x14ac:dyDescent="0.25">
      <c r="A40" s="397"/>
      <c r="B40" s="397"/>
      <c r="C40" s="397"/>
      <c r="D40" s="397"/>
      <c r="E40" s="397"/>
      <c r="G40" s="397"/>
      <c r="H40" s="398"/>
      <c r="I40" s="398"/>
      <c r="J40" s="399"/>
      <c r="K40" s="398" t="s">
        <v>0</v>
      </c>
      <c r="L40" s="399"/>
      <c r="M40" s="399"/>
      <c r="N40" s="399"/>
      <c r="O40" s="399"/>
      <c r="P40" s="399"/>
      <c r="Q40" s="399"/>
      <c r="R40" s="399"/>
      <c r="S40" s="399"/>
      <c r="T40" s="399"/>
      <c r="U40" s="399"/>
      <c r="V40" s="399"/>
      <c r="W40" s="397"/>
      <c r="X40" s="397"/>
    </row>
    <row r="41" spans="1:24" ht="15.75" x14ac:dyDescent="0.25">
      <c r="A41" s="397"/>
      <c r="B41" s="397"/>
      <c r="C41" s="397"/>
      <c r="D41" s="397"/>
      <c r="E41" s="397"/>
      <c r="G41" s="398"/>
      <c r="H41" s="398"/>
      <c r="I41" s="398"/>
      <c r="J41" s="399"/>
      <c r="K41" s="399"/>
      <c r="L41" s="399"/>
      <c r="M41" s="399"/>
      <c r="N41" s="399"/>
      <c r="O41" s="399"/>
      <c r="P41" s="399"/>
      <c r="Q41" s="399"/>
      <c r="R41" s="399"/>
      <c r="S41" s="399"/>
      <c r="T41" s="399"/>
      <c r="U41" s="399"/>
      <c r="V41" s="399"/>
      <c r="W41" s="397"/>
      <c r="X41" s="397"/>
    </row>
    <row r="42" spans="1:24" ht="18" x14ac:dyDescent="0.25">
      <c r="A42" s="397"/>
      <c r="B42" s="1188" t="s">
        <v>709</v>
      </c>
      <c r="C42" s="1188"/>
      <c r="D42" s="1188"/>
      <c r="E42" s="1188"/>
      <c r="F42" s="1188"/>
      <c r="G42" s="1188"/>
      <c r="H42" s="1188"/>
      <c r="I42" s="1188"/>
      <c r="J42" s="1188"/>
      <c r="K42" s="1188"/>
      <c r="L42" s="1188"/>
      <c r="M42" s="1188"/>
      <c r="N42" s="1188"/>
      <c r="O42" s="1188"/>
      <c r="P42" s="1188"/>
      <c r="Q42" s="1188"/>
      <c r="R42" s="1188"/>
      <c r="S42" s="1188"/>
      <c r="T42" s="1188"/>
      <c r="U42" s="1188"/>
      <c r="V42" s="1188"/>
      <c r="W42" s="397"/>
      <c r="X42" s="397"/>
    </row>
    <row r="43" spans="1:24" x14ac:dyDescent="0.2">
      <c r="A43" s="397"/>
      <c r="B43" s="397"/>
      <c r="C43" s="397"/>
      <c r="D43" s="397"/>
      <c r="E43" s="397"/>
      <c r="G43" s="397"/>
      <c r="H43" s="397"/>
      <c r="I43" s="397"/>
      <c r="J43" s="397"/>
      <c r="K43" s="397"/>
      <c r="L43" s="397"/>
      <c r="M43" s="397"/>
      <c r="N43" s="397"/>
      <c r="O43" s="397"/>
      <c r="P43" s="397"/>
      <c r="Q43" s="397"/>
      <c r="R43" s="397"/>
      <c r="S43" s="397"/>
      <c r="T43" s="397"/>
      <c r="U43" s="397"/>
      <c r="V43" s="397"/>
      <c r="W43" s="397"/>
      <c r="X43" s="397"/>
    </row>
    <row r="44" spans="1:24" ht="15.75" x14ac:dyDescent="0.25">
      <c r="A44" s="397"/>
      <c r="B44" s="1189" t="s">
        <v>723</v>
      </c>
      <c r="C44" s="1189"/>
      <c r="D44" s="1189"/>
      <c r="E44" s="1189"/>
      <c r="F44" s="1189"/>
      <c r="G44" s="1189"/>
      <c r="H44" s="1189"/>
      <c r="I44" s="1189"/>
      <c r="J44" s="1189"/>
      <c r="K44" s="1189"/>
      <c r="L44" s="1189"/>
      <c r="M44" s="1189"/>
      <c r="N44" s="1189"/>
      <c r="O44" s="1189"/>
      <c r="P44" s="1189"/>
      <c r="Q44" s="1189"/>
      <c r="R44" s="1189"/>
      <c r="S44" s="1189"/>
      <c r="T44" s="1189"/>
      <c r="U44" s="1189"/>
      <c r="V44" s="1189"/>
      <c r="W44" s="397"/>
      <c r="X44" s="397"/>
    </row>
    <row r="45" spans="1:24" x14ac:dyDescent="0.2">
      <c r="A45" s="397"/>
      <c r="B45" s="397"/>
      <c r="C45" s="397"/>
      <c r="D45" s="397"/>
      <c r="E45" s="397"/>
      <c r="G45" s="397"/>
      <c r="H45" s="397"/>
      <c r="I45" s="397"/>
      <c r="J45" s="397"/>
      <c r="K45" s="397"/>
      <c r="L45" s="397"/>
      <c r="M45" s="397"/>
      <c r="N45" s="397"/>
      <c r="O45" s="397"/>
      <c r="P45" s="397"/>
      <c r="Q45" s="397"/>
      <c r="R45" s="397"/>
      <c r="S45" s="397"/>
      <c r="T45" s="397"/>
      <c r="U45" s="397"/>
      <c r="V45" s="397"/>
      <c r="W45" s="397"/>
      <c r="X45" s="397"/>
    </row>
    <row r="46" spans="1:24" x14ac:dyDescent="0.2">
      <c r="A46" s="1183" t="s">
        <v>165</v>
      </c>
      <c r="B46" s="1183"/>
      <c r="C46" s="397"/>
      <c r="D46" s="397"/>
      <c r="E46" s="397"/>
      <c r="G46" s="397"/>
      <c r="H46" s="397"/>
      <c r="I46" s="397"/>
      <c r="J46" s="397"/>
      <c r="K46" s="397"/>
      <c r="L46" s="397"/>
      <c r="M46" s="397"/>
      <c r="N46" s="397"/>
      <c r="O46" s="397"/>
      <c r="P46" s="397"/>
      <c r="Q46" s="397"/>
      <c r="R46" s="397"/>
      <c r="S46" s="397"/>
      <c r="T46" s="397"/>
      <c r="U46" s="397"/>
      <c r="V46" s="397"/>
      <c r="W46" s="397"/>
      <c r="X46" s="397"/>
    </row>
    <row r="47" spans="1:24" ht="18" x14ac:dyDescent="0.25">
      <c r="A47" s="154"/>
      <c r="B47" s="154" t="s">
        <v>966</v>
      </c>
      <c r="C47" s="397"/>
      <c r="D47" s="397"/>
      <c r="E47" s="397"/>
      <c r="G47" s="397"/>
      <c r="H47" s="397"/>
      <c r="I47" s="397"/>
      <c r="J47" s="397"/>
      <c r="K47" s="397"/>
      <c r="L47" s="397"/>
      <c r="M47" s="397"/>
      <c r="N47" s="397"/>
      <c r="O47" s="397"/>
      <c r="P47" s="397"/>
      <c r="Q47" s="397"/>
      <c r="R47" s="397"/>
      <c r="S47" s="397"/>
      <c r="T47" s="397"/>
      <c r="U47" s="397"/>
      <c r="V47" s="397"/>
      <c r="W47" s="1197" t="s">
        <v>254</v>
      </c>
      <c r="X47" s="1197"/>
    </row>
    <row r="48" spans="1:24" x14ac:dyDescent="0.2">
      <c r="A48" s="1198" t="s">
        <v>2</v>
      </c>
      <c r="B48" s="1198" t="s">
        <v>113</v>
      </c>
      <c r="C48" s="1200" t="s">
        <v>26</v>
      </c>
      <c r="D48" s="1201"/>
      <c r="E48" s="1201"/>
      <c r="F48" s="1201"/>
      <c r="G48" s="1201"/>
      <c r="H48" s="1201"/>
      <c r="I48" s="1201"/>
      <c r="J48" s="1201"/>
      <c r="K48" s="1201"/>
      <c r="L48" s="1202"/>
      <c r="M48" s="1200" t="s">
        <v>27</v>
      </c>
      <c r="N48" s="1201"/>
      <c r="O48" s="1201"/>
      <c r="P48" s="1201"/>
      <c r="Q48" s="1201"/>
      <c r="R48" s="1201"/>
      <c r="S48" s="1201"/>
      <c r="T48" s="1201"/>
      <c r="U48" s="1202"/>
      <c r="V48" s="1203" t="s">
        <v>143</v>
      </c>
      <c r="W48" s="1204"/>
      <c r="X48" s="1205"/>
    </row>
    <row r="49" spans="1:25" x14ac:dyDescent="0.2">
      <c r="A49" s="1199"/>
      <c r="B49" s="1199"/>
      <c r="C49" s="1190" t="s">
        <v>179</v>
      </c>
      <c r="D49" s="1191"/>
      <c r="E49" s="1192"/>
      <c r="F49" s="608"/>
      <c r="G49" s="1190" t="s">
        <v>180</v>
      </c>
      <c r="H49" s="1191"/>
      <c r="I49" s="1192"/>
      <c r="J49" s="1190" t="s">
        <v>18</v>
      </c>
      <c r="K49" s="1191"/>
      <c r="L49" s="1192"/>
      <c r="M49" s="1190" t="s">
        <v>179</v>
      </c>
      <c r="N49" s="1191"/>
      <c r="O49" s="1192"/>
      <c r="P49" s="1190" t="s">
        <v>180</v>
      </c>
      <c r="Q49" s="1191"/>
      <c r="R49" s="1192"/>
      <c r="S49" s="1190" t="s">
        <v>18</v>
      </c>
      <c r="T49" s="1191"/>
      <c r="U49" s="1192"/>
      <c r="V49" s="1206"/>
      <c r="W49" s="1207"/>
      <c r="X49" s="1208"/>
    </row>
    <row r="50" spans="1:25" x14ac:dyDescent="0.2">
      <c r="A50" s="400"/>
      <c r="B50" s="400"/>
      <c r="C50" s="607" t="s">
        <v>255</v>
      </c>
      <c r="D50" s="608" t="s">
        <v>45</v>
      </c>
      <c r="E50" s="609" t="s">
        <v>46</v>
      </c>
      <c r="F50" s="608"/>
      <c r="G50" s="607" t="s">
        <v>255</v>
      </c>
      <c r="H50" s="608" t="s">
        <v>45</v>
      </c>
      <c r="I50" s="609" t="s">
        <v>46</v>
      </c>
      <c r="J50" s="607" t="s">
        <v>255</v>
      </c>
      <c r="K50" s="608" t="s">
        <v>45</v>
      </c>
      <c r="L50" s="609" t="s">
        <v>46</v>
      </c>
      <c r="M50" s="607" t="s">
        <v>255</v>
      </c>
      <c r="N50" s="608" t="s">
        <v>45</v>
      </c>
      <c r="O50" s="609" t="s">
        <v>46</v>
      </c>
      <c r="P50" s="607" t="s">
        <v>255</v>
      </c>
      <c r="Q50" s="608" t="s">
        <v>45</v>
      </c>
      <c r="R50" s="609" t="s">
        <v>46</v>
      </c>
      <c r="S50" s="607" t="s">
        <v>255</v>
      </c>
      <c r="T50" s="608" t="s">
        <v>45</v>
      </c>
      <c r="U50" s="609" t="s">
        <v>46</v>
      </c>
      <c r="V50" s="400" t="s">
        <v>255</v>
      </c>
      <c r="W50" s="400" t="s">
        <v>45</v>
      </c>
      <c r="X50" s="400" t="s">
        <v>46</v>
      </c>
    </row>
    <row r="51" spans="1:25" x14ac:dyDescent="0.2">
      <c r="A51" s="400">
        <v>1</v>
      </c>
      <c r="B51" s="400">
        <v>2</v>
      </c>
      <c r="C51" s="400">
        <v>3</v>
      </c>
      <c r="D51" s="400">
        <v>4</v>
      </c>
      <c r="E51" s="400">
        <v>5</v>
      </c>
      <c r="F51" s="400"/>
      <c r="G51" s="400">
        <v>7</v>
      </c>
      <c r="H51" s="400">
        <v>8</v>
      </c>
      <c r="I51" s="400">
        <v>9</v>
      </c>
      <c r="J51" s="400">
        <v>11</v>
      </c>
      <c r="K51" s="400">
        <v>12</v>
      </c>
      <c r="L51" s="400">
        <v>13</v>
      </c>
      <c r="M51" s="400">
        <v>15</v>
      </c>
      <c r="N51" s="400">
        <v>16</v>
      </c>
      <c r="O51" s="400">
        <v>17</v>
      </c>
      <c r="P51" s="400">
        <v>19</v>
      </c>
      <c r="Q51" s="400">
        <v>20</v>
      </c>
      <c r="R51" s="400">
        <v>21</v>
      </c>
      <c r="S51" s="400">
        <v>23</v>
      </c>
      <c r="T51" s="400">
        <v>24</v>
      </c>
      <c r="U51" s="400">
        <v>25</v>
      </c>
      <c r="V51" s="400">
        <v>27</v>
      </c>
      <c r="W51" s="400">
        <v>28</v>
      </c>
      <c r="X51" s="400">
        <v>29</v>
      </c>
    </row>
    <row r="52" spans="1:25" x14ac:dyDescent="0.2">
      <c r="A52" s="1195" t="s">
        <v>247</v>
      </c>
      <c r="B52" s="1196"/>
      <c r="C52" s="400"/>
      <c r="D52" s="400"/>
      <c r="E52" s="400"/>
      <c r="F52" s="400"/>
      <c r="G52" s="400"/>
      <c r="H52" s="400"/>
      <c r="I52" s="400"/>
      <c r="J52" s="400"/>
      <c r="K52" s="400"/>
      <c r="L52" s="400"/>
      <c r="M52" s="400"/>
      <c r="N52" s="400"/>
      <c r="O52" s="400"/>
      <c r="P52" s="400"/>
      <c r="Q52" s="400"/>
      <c r="R52" s="400"/>
      <c r="S52" s="400"/>
      <c r="T52" s="400"/>
      <c r="U52" s="400"/>
      <c r="V52" s="163"/>
      <c r="W52" s="164"/>
      <c r="X52" s="164"/>
    </row>
    <row r="53" spans="1:25" ht="18.600000000000001" customHeight="1" x14ac:dyDescent="0.2">
      <c r="A53" s="165">
        <v>1</v>
      </c>
      <c r="B53" s="166" t="s">
        <v>128</v>
      </c>
      <c r="C53" s="418">
        <v>113.9871</v>
      </c>
      <c r="D53" s="418">
        <v>36.561900000000001</v>
      </c>
      <c r="E53" s="418">
        <v>64.521000000000001</v>
      </c>
      <c r="F53" s="418">
        <v>215.07</v>
      </c>
      <c r="G53" s="418">
        <v>0</v>
      </c>
      <c r="H53" s="418">
        <v>0</v>
      </c>
      <c r="I53" s="418">
        <v>0</v>
      </c>
      <c r="J53" s="418">
        <f>C53+G53</f>
        <v>113.9871</v>
      </c>
      <c r="K53" s="418">
        <f t="shared" ref="K53:L53" si="24">D53+H53</f>
        <v>36.561900000000001</v>
      </c>
      <c r="L53" s="418">
        <f t="shared" si="24"/>
        <v>64.521000000000001</v>
      </c>
      <c r="M53" s="418">
        <v>111.00050000000002</v>
      </c>
      <c r="N53" s="418">
        <v>15.369300000000001</v>
      </c>
      <c r="O53" s="418">
        <v>44.400200000000005</v>
      </c>
      <c r="P53" s="418">
        <v>0</v>
      </c>
      <c r="Q53" s="418">
        <v>0</v>
      </c>
      <c r="R53" s="418">
        <v>0</v>
      </c>
      <c r="S53" s="418">
        <f t="shared" ref="S53:U57" si="25">M53+P53</f>
        <v>111.00050000000002</v>
      </c>
      <c r="T53" s="418">
        <f t="shared" si="25"/>
        <v>15.369300000000001</v>
      </c>
      <c r="U53" s="418">
        <f t="shared" si="25"/>
        <v>44.400200000000005</v>
      </c>
      <c r="V53" s="418">
        <f t="shared" ref="V53:X57" si="26">J53+S53</f>
        <v>224.98760000000001</v>
      </c>
      <c r="W53" s="418">
        <f t="shared" si="26"/>
        <v>51.931200000000004</v>
      </c>
      <c r="X53" s="418">
        <f t="shared" si="26"/>
        <v>108.9212</v>
      </c>
    </row>
    <row r="54" spans="1:25" ht="18.600000000000001" customHeight="1" x14ac:dyDescent="0.2">
      <c r="A54" s="165">
        <v>2</v>
      </c>
      <c r="B54" s="168" t="s">
        <v>485</v>
      </c>
      <c r="C54" s="418">
        <v>1527.4282000000001</v>
      </c>
      <c r="D54" s="418">
        <v>489.92980000000006</v>
      </c>
      <c r="E54" s="418">
        <v>864.58199999999999</v>
      </c>
      <c r="F54" s="418">
        <v>2953.63</v>
      </c>
      <c r="G54" s="418">
        <v>205.036</v>
      </c>
      <c r="H54" s="418">
        <v>28.389599999999998</v>
      </c>
      <c r="I54" s="418">
        <v>82.014400000000009</v>
      </c>
      <c r="J54" s="418">
        <f t="shared" ref="J54:J57" si="27">C54+G54</f>
        <v>1732.4642000000001</v>
      </c>
      <c r="K54" s="418">
        <f t="shared" ref="K54:K57" si="28">D54+H54</f>
        <v>518.31940000000009</v>
      </c>
      <c r="L54" s="418">
        <f t="shared" ref="L54:L57" si="29">E54+I54</f>
        <v>946.59640000000002</v>
      </c>
      <c r="M54" s="418">
        <v>1521.9815000000001</v>
      </c>
      <c r="N54" s="418">
        <v>210.73590000000002</v>
      </c>
      <c r="O54" s="418">
        <v>608.79260000000011</v>
      </c>
      <c r="P54" s="418">
        <v>167.739</v>
      </c>
      <c r="Q54" s="418">
        <v>23.2254</v>
      </c>
      <c r="R54" s="418">
        <v>67.095600000000005</v>
      </c>
      <c r="S54" s="418">
        <f t="shared" si="25"/>
        <v>1689.7205000000001</v>
      </c>
      <c r="T54" s="418">
        <f t="shared" si="25"/>
        <v>233.96130000000002</v>
      </c>
      <c r="U54" s="418">
        <f t="shared" si="25"/>
        <v>675.8882000000001</v>
      </c>
      <c r="V54" s="418">
        <f t="shared" si="26"/>
        <v>3422.1847000000002</v>
      </c>
      <c r="W54" s="418">
        <f t="shared" si="26"/>
        <v>752.28070000000014</v>
      </c>
      <c r="X54" s="418">
        <f t="shared" si="26"/>
        <v>1622.4846000000002</v>
      </c>
    </row>
    <row r="55" spans="1:25" ht="18.600000000000001" customHeight="1" x14ac:dyDescent="0.2">
      <c r="A55" s="165">
        <v>3</v>
      </c>
      <c r="B55" s="168" t="s">
        <v>132</v>
      </c>
      <c r="C55" s="418">
        <v>576.40769999999998</v>
      </c>
      <c r="D55" s="418">
        <v>111.8403</v>
      </c>
      <c r="E55" s="418">
        <v>172.06200000000001</v>
      </c>
      <c r="F55" s="418">
        <v>851.58</v>
      </c>
      <c r="G55" s="418">
        <v>70.736599999999996</v>
      </c>
      <c r="H55" s="418">
        <v>6.6913000000000009</v>
      </c>
      <c r="I55" s="418">
        <v>18.162100000000002</v>
      </c>
      <c r="J55" s="418">
        <f t="shared" si="27"/>
        <v>647.14429999999993</v>
      </c>
      <c r="K55" s="418">
        <f t="shared" si="28"/>
        <v>118.5316</v>
      </c>
      <c r="L55" s="418">
        <f t="shared" si="29"/>
        <v>190.22410000000002</v>
      </c>
      <c r="M55" s="418">
        <v>536.52959999999996</v>
      </c>
      <c r="N55" s="418">
        <v>50.752800000000001</v>
      </c>
      <c r="O55" s="418">
        <v>137.7576</v>
      </c>
      <c r="P55" s="418">
        <v>59.614400000000003</v>
      </c>
      <c r="Q55" s="418">
        <v>5.6392000000000007</v>
      </c>
      <c r="R55" s="418">
        <v>15.3064</v>
      </c>
      <c r="S55" s="418">
        <f t="shared" si="25"/>
        <v>596.14400000000001</v>
      </c>
      <c r="T55" s="418">
        <f t="shared" si="25"/>
        <v>56.392000000000003</v>
      </c>
      <c r="U55" s="418">
        <f t="shared" si="25"/>
        <v>153.06399999999999</v>
      </c>
      <c r="V55" s="418">
        <f t="shared" si="26"/>
        <v>1243.2882999999999</v>
      </c>
      <c r="W55" s="418">
        <f t="shared" si="26"/>
        <v>174.92359999999999</v>
      </c>
      <c r="X55" s="418">
        <f t="shared" si="26"/>
        <v>343.28809999999999</v>
      </c>
    </row>
    <row r="56" spans="1:25" ht="18.600000000000001" customHeight="1" x14ac:dyDescent="0.2">
      <c r="A56" s="165">
        <v>4</v>
      </c>
      <c r="B56" s="168" t="s">
        <v>130</v>
      </c>
      <c r="C56" s="418">
        <v>56.996200000000009</v>
      </c>
      <c r="D56" s="418">
        <v>18.281800000000004</v>
      </c>
      <c r="E56" s="418">
        <v>32.262</v>
      </c>
      <c r="F56" s="418">
        <v>107.54</v>
      </c>
      <c r="G56" s="418">
        <v>0</v>
      </c>
      <c r="H56" s="418">
        <v>0</v>
      </c>
      <c r="I56" s="418">
        <v>0</v>
      </c>
      <c r="J56" s="418">
        <f t="shared" si="27"/>
        <v>56.996200000000009</v>
      </c>
      <c r="K56" s="418">
        <f t="shared" si="28"/>
        <v>18.281800000000004</v>
      </c>
      <c r="L56" s="418">
        <f t="shared" si="29"/>
        <v>32.262</v>
      </c>
      <c r="M56" s="418">
        <v>55.503500000000003</v>
      </c>
      <c r="N56" s="418">
        <v>7.6850999999999994</v>
      </c>
      <c r="O56" s="418">
        <v>22.2014</v>
      </c>
      <c r="P56" s="418">
        <v>0</v>
      </c>
      <c r="Q56" s="418">
        <v>0</v>
      </c>
      <c r="R56" s="418">
        <v>0</v>
      </c>
      <c r="S56" s="418">
        <f t="shared" si="25"/>
        <v>55.503500000000003</v>
      </c>
      <c r="T56" s="418">
        <f t="shared" si="25"/>
        <v>7.6850999999999994</v>
      </c>
      <c r="U56" s="418">
        <f t="shared" si="25"/>
        <v>22.2014</v>
      </c>
      <c r="V56" s="418">
        <f t="shared" si="26"/>
        <v>112.49970000000002</v>
      </c>
      <c r="W56" s="418">
        <f t="shared" si="26"/>
        <v>25.966900000000003</v>
      </c>
      <c r="X56" s="418">
        <f t="shared" si="26"/>
        <v>54.4634</v>
      </c>
    </row>
    <row r="57" spans="1:25" ht="18.600000000000001" customHeight="1" x14ac:dyDescent="0.2">
      <c r="A57" s="165">
        <v>5</v>
      </c>
      <c r="B57" s="166" t="s">
        <v>131</v>
      </c>
      <c r="C57" s="418">
        <v>58.167500000000004</v>
      </c>
      <c r="D57" s="418">
        <v>18.657500000000002</v>
      </c>
      <c r="E57" s="418">
        <v>32.924999999999997</v>
      </c>
      <c r="F57" s="418">
        <v>111.45114000000004</v>
      </c>
      <c r="G57" s="418">
        <v>0</v>
      </c>
      <c r="H57" s="418">
        <v>0</v>
      </c>
      <c r="I57" s="418">
        <v>0</v>
      </c>
      <c r="J57" s="418">
        <f t="shared" si="27"/>
        <v>58.167500000000004</v>
      </c>
      <c r="K57" s="418">
        <f t="shared" si="28"/>
        <v>18.657500000000002</v>
      </c>
      <c r="L57" s="418">
        <f t="shared" si="29"/>
        <v>32.924999999999997</v>
      </c>
      <c r="M57" s="418">
        <v>58.313560500000008</v>
      </c>
      <c r="N57" s="418">
        <v>8.0741852999999999</v>
      </c>
      <c r="O57" s="418">
        <v>23.3254242</v>
      </c>
      <c r="P57" s="418">
        <v>0</v>
      </c>
      <c r="Q57" s="418">
        <v>0</v>
      </c>
      <c r="R57" s="418">
        <v>0</v>
      </c>
      <c r="S57" s="418">
        <f t="shared" si="25"/>
        <v>58.313560500000008</v>
      </c>
      <c r="T57" s="418">
        <f t="shared" si="25"/>
        <v>8.0741852999999999</v>
      </c>
      <c r="U57" s="418">
        <f t="shared" si="25"/>
        <v>23.3254242</v>
      </c>
      <c r="V57" s="418">
        <f t="shared" si="26"/>
        <v>116.48106050000001</v>
      </c>
      <c r="W57" s="418">
        <f t="shared" si="26"/>
        <v>26.731685300000002</v>
      </c>
      <c r="X57" s="418">
        <f t="shared" si="26"/>
        <v>56.250424199999998</v>
      </c>
    </row>
    <row r="58" spans="1:25" x14ac:dyDescent="0.2">
      <c r="A58" s="1195" t="s">
        <v>248</v>
      </c>
      <c r="B58" s="1196"/>
      <c r="C58" s="167"/>
      <c r="D58" s="167"/>
      <c r="E58" s="167"/>
      <c r="F58" s="167"/>
      <c r="G58" s="167"/>
      <c r="H58" s="167"/>
      <c r="I58" s="167"/>
      <c r="J58" s="167"/>
      <c r="K58" s="167"/>
      <c r="L58" s="167"/>
      <c r="M58" s="167"/>
      <c r="N58" s="167"/>
      <c r="O58" s="167"/>
      <c r="P58" s="167"/>
      <c r="Q58" s="167"/>
      <c r="R58" s="167"/>
      <c r="S58" s="167"/>
      <c r="T58" s="167"/>
      <c r="U58" s="167"/>
      <c r="V58" s="167"/>
      <c r="W58" s="167"/>
      <c r="X58" s="167"/>
    </row>
    <row r="59" spans="1:25" x14ac:dyDescent="0.2">
      <c r="A59" s="165">
        <v>6</v>
      </c>
      <c r="B59" s="166" t="s">
        <v>133</v>
      </c>
      <c r="C59" s="167"/>
      <c r="D59" s="167"/>
      <c r="E59" s="167"/>
      <c r="F59" s="167"/>
      <c r="G59" s="167"/>
      <c r="H59" s="167"/>
      <c r="I59" s="167"/>
      <c r="J59" s="167"/>
      <c r="K59" s="167"/>
      <c r="L59" s="167"/>
      <c r="M59" s="167"/>
      <c r="N59" s="167"/>
      <c r="O59" s="167"/>
      <c r="P59" s="167"/>
      <c r="Q59" s="167"/>
      <c r="R59" s="167"/>
      <c r="S59" s="167"/>
      <c r="T59" s="167"/>
      <c r="U59" s="167"/>
      <c r="V59" s="167"/>
      <c r="W59" s="167"/>
      <c r="X59" s="167"/>
    </row>
    <row r="60" spans="1:25" x14ac:dyDescent="0.2">
      <c r="A60" s="165">
        <v>7</v>
      </c>
      <c r="B60" s="166" t="s">
        <v>134</v>
      </c>
      <c r="C60" s="167"/>
      <c r="D60" s="167"/>
      <c r="E60" s="167"/>
      <c r="F60" s="167"/>
      <c r="G60" s="167"/>
      <c r="H60" s="167"/>
      <c r="I60" s="167"/>
      <c r="J60" s="167"/>
      <c r="K60" s="167"/>
      <c r="L60" s="167"/>
      <c r="M60" s="167"/>
      <c r="N60" s="167"/>
      <c r="O60" s="167"/>
      <c r="P60" s="167"/>
      <c r="Q60" s="167"/>
      <c r="R60" s="167"/>
      <c r="S60" s="167"/>
      <c r="T60" s="167"/>
      <c r="U60" s="167"/>
      <c r="V60" s="167"/>
      <c r="W60" s="167"/>
      <c r="X60" s="167"/>
    </row>
    <row r="61" spans="1:25" x14ac:dyDescent="0.2">
      <c r="A61" s="165">
        <v>8</v>
      </c>
      <c r="B61" s="166" t="s">
        <v>849</v>
      </c>
      <c r="C61" s="167"/>
      <c r="D61" s="167"/>
      <c r="E61" s="167"/>
      <c r="F61" s="167"/>
      <c r="G61" s="167"/>
      <c r="H61" s="167"/>
      <c r="I61" s="167"/>
      <c r="J61" s="167"/>
      <c r="K61" s="167"/>
      <c r="L61" s="167"/>
      <c r="M61" s="167"/>
      <c r="N61" s="167"/>
      <c r="O61" s="167"/>
      <c r="P61" s="167"/>
      <c r="Q61" s="167"/>
      <c r="R61" s="167"/>
      <c r="S61" s="167"/>
      <c r="T61" s="167"/>
      <c r="U61" s="167"/>
      <c r="V61" s="167"/>
      <c r="W61" s="167"/>
      <c r="X61" s="167"/>
    </row>
    <row r="62" spans="1:25" x14ac:dyDescent="0.2">
      <c r="A62" s="165"/>
      <c r="B62" s="166"/>
      <c r="C62" s="167"/>
      <c r="D62" s="167"/>
      <c r="E62" s="167"/>
      <c r="F62" s="167"/>
      <c r="G62" s="167"/>
      <c r="H62" s="167"/>
      <c r="I62" s="167"/>
      <c r="J62" s="167"/>
      <c r="K62" s="167"/>
      <c r="L62" s="167"/>
      <c r="M62" s="167"/>
      <c r="N62" s="167"/>
      <c r="O62" s="167"/>
      <c r="P62" s="167"/>
      <c r="Q62" s="167"/>
      <c r="R62" s="167"/>
      <c r="S62" s="167"/>
      <c r="T62" s="167"/>
      <c r="U62" s="167"/>
      <c r="V62" s="167"/>
      <c r="W62" s="167"/>
      <c r="X62" s="167"/>
    </row>
    <row r="63" spans="1:25" x14ac:dyDescent="0.2">
      <c r="A63" s="283">
        <v>9</v>
      </c>
      <c r="B63" s="166" t="s">
        <v>868</v>
      </c>
      <c r="C63" s="167"/>
      <c r="D63" s="167"/>
      <c r="E63" s="167"/>
      <c r="F63" s="167"/>
      <c r="G63" s="167"/>
      <c r="H63" s="167"/>
      <c r="I63" s="167"/>
      <c r="J63" s="167"/>
      <c r="K63" s="167"/>
      <c r="L63" s="167"/>
      <c r="M63" s="167"/>
      <c r="N63" s="167"/>
      <c r="O63" s="167"/>
      <c r="P63" s="167"/>
      <c r="Q63" s="167"/>
      <c r="R63" s="167"/>
      <c r="S63" s="167"/>
      <c r="T63" s="167"/>
      <c r="U63" s="167"/>
      <c r="V63" s="167"/>
      <c r="W63" s="167"/>
      <c r="X63" s="167"/>
    </row>
    <row r="64" spans="1:25" ht="15" x14ac:dyDescent="0.25">
      <c r="A64" s="1193" t="s">
        <v>18</v>
      </c>
      <c r="B64" s="1194"/>
      <c r="C64" s="405">
        <f>C53+C54+C55+C56+C57+C59+C60+C61+C63</f>
        <v>2332.9867000000004</v>
      </c>
      <c r="D64" s="405">
        <f t="shared" ref="D64:X64" si="30">D53+D54+D55+D56+D57+D59+D60+D61+D63</f>
        <v>675.2713</v>
      </c>
      <c r="E64" s="405">
        <f t="shared" si="30"/>
        <v>1166.3519999999999</v>
      </c>
      <c r="F64" s="405">
        <f t="shared" si="30"/>
        <v>4239.2711400000007</v>
      </c>
      <c r="G64" s="405">
        <f t="shared" si="30"/>
        <v>275.77260000000001</v>
      </c>
      <c r="H64" s="405">
        <f t="shared" si="30"/>
        <v>35.0809</v>
      </c>
      <c r="I64" s="405">
        <f t="shared" si="30"/>
        <v>100.1765</v>
      </c>
      <c r="J64" s="405">
        <f t="shared" si="30"/>
        <v>2608.7593000000002</v>
      </c>
      <c r="K64" s="405">
        <f t="shared" si="30"/>
        <v>710.35220000000015</v>
      </c>
      <c r="L64" s="405">
        <f t="shared" si="30"/>
        <v>1266.5284999999999</v>
      </c>
      <c r="M64" s="405">
        <f t="shared" si="30"/>
        <v>2283.3286605000003</v>
      </c>
      <c r="N64" s="405">
        <f t="shared" si="30"/>
        <v>292.61728529999999</v>
      </c>
      <c r="O64" s="405">
        <f t="shared" si="30"/>
        <v>836.47722420000025</v>
      </c>
      <c r="P64" s="405">
        <f t="shared" si="30"/>
        <v>227.35340000000002</v>
      </c>
      <c r="Q64" s="405">
        <f t="shared" si="30"/>
        <v>28.864600000000003</v>
      </c>
      <c r="R64" s="405">
        <f t="shared" si="30"/>
        <v>82.402000000000001</v>
      </c>
      <c r="S64" s="405">
        <f t="shared" si="30"/>
        <v>2510.6820605000003</v>
      </c>
      <c r="T64" s="405">
        <f t="shared" si="30"/>
        <v>321.48188530000004</v>
      </c>
      <c r="U64" s="405">
        <f t="shared" si="30"/>
        <v>918.87922420000018</v>
      </c>
      <c r="V64" s="405">
        <f t="shared" si="30"/>
        <v>5119.4413605000009</v>
      </c>
      <c r="W64" s="405">
        <f t="shared" si="30"/>
        <v>1031.8340853000002</v>
      </c>
      <c r="X64" s="405">
        <f t="shared" si="30"/>
        <v>2185.4077242000003</v>
      </c>
      <c r="Y64" s="440">
        <f>V64+W64+X64</f>
        <v>8336.6831700000002</v>
      </c>
    </row>
    <row r="65" spans="1:24" x14ac:dyDescent="0.2">
      <c r="A65" s="169"/>
      <c r="B65" s="169"/>
      <c r="C65" s="397"/>
      <c r="D65" s="397"/>
      <c r="E65" s="397"/>
      <c r="G65" s="397"/>
      <c r="H65" s="397"/>
      <c r="I65" s="397"/>
      <c r="J65" s="397"/>
      <c r="K65" s="397"/>
      <c r="L65" s="397"/>
      <c r="M65" s="397"/>
      <c r="N65" s="397"/>
      <c r="O65" s="397"/>
      <c r="P65" s="397"/>
      <c r="Q65" s="397"/>
      <c r="R65" s="397"/>
      <c r="S65" s="397"/>
      <c r="T65" s="397"/>
      <c r="U65" s="397"/>
      <c r="V65" s="397"/>
      <c r="W65" s="397"/>
      <c r="X65" s="397"/>
    </row>
    <row r="66" spans="1:24" x14ac:dyDescent="0.2">
      <c r="A66" s="397"/>
      <c r="B66" s="397"/>
      <c r="C66" s="397"/>
      <c r="D66" s="397"/>
      <c r="E66" s="397"/>
      <c r="G66" s="397"/>
      <c r="H66" s="397"/>
      <c r="I66" s="397"/>
      <c r="J66" s="397"/>
      <c r="K66" s="397"/>
      <c r="L66" s="397"/>
      <c r="M66" s="397"/>
      <c r="N66" s="397"/>
      <c r="O66" s="397"/>
      <c r="P66" s="397"/>
      <c r="Q66" s="397"/>
      <c r="R66" s="397"/>
      <c r="S66" s="397"/>
      <c r="T66" s="397"/>
      <c r="U66" s="397"/>
      <c r="V66" s="397"/>
      <c r="W66" s="397"/>
      <c r="X66" s="397"/>
    </row>
    <row r="67" spans="1:24" ht="15.75" x14ac:dyDescent="0.25">
      <c r="A67" s="397"/>
      <c r="B67" s="397"/>
      <c r="C67" s="397"/>
      <c r="D67" s="397"/>
      <c r="E67" s="397"/>
      <c r="G67" s="398"/>
      <c r="H67" s="398"/>
      <c r="I67" s="398"/>
      <c r="J67" s="399"/>
      <c r="K67" s="399"/>
      <c r="L67" s="399"/>
      <c r="M67" s="399"/>
      <c r="N67" s="399"/>
      <c r="O67" s="399"/>
      <c r="P67" s="399"/>
      <c r="Q67" s="399"/>
      <c r="R67" s="399"/>
      <c r="S67" s="399"/>
      <c r="T67" s="399"/>
      <c r="U67" s="399"/>
      <c r="V67" s="399"/>
      <c r="W67" s="397"/>
      <c r="X67" s="397"/>
    </row>
    <row r="68" spans="1:24" ht="18" x14ac:dyDescent="0.25">
      <c r="A68" s="397"/>
      <c r="B68" s="1188" t="s">
        <v>709</v>
      </c>
      <c r="C68" s="1188"/>
      <c r="D68" s="1188"/>
      <c r="E68" s="1188"/>
      <c r="F68" s="1188"/>
      <c r="G68" s="1188"/>
      <c r="H68" s="1188"/>
      <c r="I68" s="1188"/>
      <c r="J68" s="1188"/>
      <c r="K68" s="1188"/>
      <c r="L68" s="1188"/>
      <c r="M68" s="1188"/>
      <c r="N68" s="1188"/>
      <c r="O68" s="1188"/>
      <c r="P68" s="1188"/>
      <c r="Q68" s="1188"/>
      <c r="R68" s="1188"/>
      <c r="S68" s="1188"/>
      <c r="T68" s="1188"/>
      <c r="U68" s="1188"/>
      <c r="V68" s="1188"/>
      <c r="W68" s="397"/>
      <c r="X68" s="397"/>
    </row>
    <row r="69" spans="1:24" x14ac:dyDescent="0.2">
      <c r="A69" s="397"/>
      <c r="B69" s="397"/>
      <c r="C69" s="397"/>
      <c r="D69" s="397"/>
      <c r="E69" s="397"/>
      <c r="G69" s="397"/>
      <c r="H69" s="397"/>
      <c r="I69" s="397"/>
      <c r="J69" s="397"/>
      <c r="K69" s="397"/>
      <c r="L69" s="397"/>
      <c r="M69" s="397"/>
      <c r="N69" s="397"/>
      <c r="O69" s="397"/>
      <c r="P69" s="397"/>
      <c r="Q69" s="397"/>
      <c r="R69" s="397"/>
      <c r="S69" s="397"/>
      <c r="T69" s="397"/>
      <c r="U69" s="397"/>
      <c r="V69" s="397"/>
      <c r="W69" s="397"/>
      <c r="X69" s="397"/>
    </row>
    <row r="70" spans="1:24" ht="15.75" x14ac:dyDescent="0.25">
      <c r="A70" s="397"/>
      <c r="B70" s="1189" t="s">
        <v>723</v>
      </c>
      <c r="C70" s="1189"/>
      <c r="D70" s="1189"/>
      <c r="E70" s="1189"/>
      <c r="F70" s="1189"/>
      <c r="G70" s="1189"/>
      <c r="H70" s="1189"/>
      <c r="I70" s="1189"/>
      <c r="J70" s="1189"/>
      <c r="K70" s="1189"/>
      <c r="L70" s="1189"/>
      <c r="M70" s="1189"/>
      <c r="N70" s="1189"/>
      <c r="O70" s="1189"/>
      <c r="P70" s="1189"/>
      <c r="Q70" s="1189"/>
      <c r="R70" s="1189"/>
      <c r="S70" s="1189"/>
      <c r="T70" s="1189"/>
      <c r="U70" s="1189"/>
      <c r="V70" s="1189"/>
      <c r="W70" s="397"/>
      <c r="X70" s="397"/>
    </row>
    <row r="71" spans="1:24" x14ac:dyDescent="0.2">
      <c r="A71" s="397"/>
      <c r="B71" s="397"/>
      <c r="C71" s="397"/>
      <c r="D71" s="397"/>
      <c r="E71" s="397"/>
      <c r="G71" s="397"/>
      <c r="H71" s="397"/>
      <c r="I71" s="397"/>
      <c r="J71" s="397"/>
      <c r="K71" s="397"/>
      <c r="L71" s="397"/>
      <c r="M71" s="397"/>
      <c r="N71" s="397"/>
      <c r="O71" s="397"/>
      <c r="P71" s="397"/>
      <c r="Q71" s="397"/>
      <c r="R71" s="397"/>
      <c r="S71" s="397"/>
      <c r="T71" s="397"/>
      <c r="U71" s="397"/>
      <c r="V71" s="397"/>
      <c r="W71" s="397"/>
      <c r="X71" s="397"/>
    </row>
    <row r="72" spans="1:24" x14ac:dyDescent="0.2">
      <c r="A72" s="1183" t="s">
        <v>165</v>
      </c>
      <c r="B72" s="1183"/>
      <c r="C72" s="397"/>
      <c r="D72" s="397"/>
      <c r="E72" s="397"/>
      <c r="G72" s="397"/>
      <c r="H72" s="397"/>
      <c r="I72" s="397"/>
      <c r="J72" s="397"/>
      <c r="K72" s="397"/>
      <c r="L72" s="397"/>
      <c r="M72" s="397"/>
      <c r="N72" s="397"/>
      <c r="O72" s="397"/>
      <c r="P72" s="397"/>
      <c r="Q72" s="397"/>
      <c r="R72" s="397"/>
      <c r="S72" s="397"/>
      <c r="T72" s="397"/>
      <c r="U72" s="397"/>
      <c r="V72" s="397"/>
      <c r="W72" s="397"/>
      <c r="X72" s="397"/>
    </row>
    <row r="73" spans="1:24" ht="18" x14ac:dyDescent="0.25">
      <c r="A73" s="154"/>
      <c r="B73" s="154" t="s">
        <v>967</v>
      </c>
      <c r="C73" s="397"/>
      <c r="D73" s="397"/>
      <c r="E73" s="397"/>
      <c r="G73" s="397"/>
      <c r="H73" s="397"/>
      <c r="I73" s="397"/>
      <c r="J73" s="397"/>
      <c r="K73" s="397"/>
      <c r="L73" s="397"/>
      <c r="M73" s="397"/>
      <c r="N73" s="397"/>
      <c r="O73" s="397"/>
      <c r="P73" s="397"/>
      <c r="Q73" s="397"/>
      <c r="R73" s="397"/>
      <c r="S73" s="397"/>
      <c r="T73" s="397"/>
      <c r="U73" s="397"/>
      <c r="V73" s="397"/>
      <c r="W73" s="1197" t="s">
        <v>254</v>
      </c>
      <c r="X73" s="1197"/>
    </row>
    <row r="74" spans="1:24" x14ac:dyDescent="0.2">
      <c r="A74" s="1198" t="s">
        <v>2</v>
      </c>
      <c r="B74" s="1198" t="s">
        <v>113</v>
      </c>
      <c r="C74" s="1200" t="s">
        <v>26</v>
      </c>
      <c r="D74" s="1201"/>
      <c r="E74" s="1201"/>
      <c r="F74" s="1201"/>
      <c r="G74" s="1201"/>
      <c r="H74" s="1201"/>
      <c r="I74" s="1201"/>
      <c r="J74" s="1201"/>
      <c r="K74" s="1201"/>
      <c r="L74" s="1202"/>
      <c r="M74" s="1200" t="s">
        <v>27</v>
      </c>
      <c r="N74" s="1201"/>
      <c r="O74" s="1201"/>
      <c r="P74" s="1201"/>
      <c r="Q74" s="1201"/>
      <c r="R74" s="1201"/>
      <c r="S74" s="1201"/>
      <c r="T74" s="1201"/>
      <c r="U74" s="1202"/>
      <c r="V74" s="1203" t="s">
        <v>143</v>
      </c>
      <c r="W74" s="1204"/>
      <c r="X74" s="1205"/>
    </row>
    <row r="75" spans="1:24" x14ac:dyDescent="0.2">
      <c r="A75" s="1199"/>
      <c r="B75" s="1199"/>
      <c r="C75" s="1190" t="s">
        <v>179</v>
      </c>
      <c r="D75" s="1191"/>
      <c r="E75" s="1192"/>
      <c r="F75" s="608"/>
      <c r="G75" s="1190" t="s">
        <v>180</v>
      </c>
      <c r="H75" s="1191"/>
      <c r="I75" s="1192"/>
      <c r="J75" s="1190" t="s">
        <v>18</v>
      </c>
      <c r="K75" s="1191"/>
      <c r="L75" s="1192"/>
      <c r="M75" s="1190" t="s">
        <v>179</v>
      </c>
      <c r="N75" s="1191"/>
      <c r="O75" s="1192"/>
      <c r="P75" s="1190" t="s">
        <v>180</v>
      </c>
      <c r="Q75" s="1191"/>
      <c r="R75" s="1192"/>
      <c r="S75" s="1190" t="s">
        <v>18</v>
      </c>
      <c r="T75" s="1191"/>
      <c r="U75" s="1192"/>
      <c r="V75" s="1206"/>
      <c r="W75" s="1207"/>
      <c r="X75" s="1208"/>
    </row>
    <row r="76" spans="1:24" x14ac:dyDescent="0.2">
      <c r="A76" s="400"/>
      <c r="B76" s="400"/>
      <c r="C76" s="607" t="s">
        <v>255</v>
      </c>
      <c r="D76" s="608" t="s">
        <v>45</v>
      </c>
      <c r="E76" s="609" t="s">
        <v>46</v>
      </c>
      <c r="F76" s="608"/>
      <c r="G76" s="607" t="s">
        <v>255</v>
      </c>
      <c r="H76" s="608" t="s">
        <v>45</v>
      </c>
      <c r="I76" s="609" t="s">
        <v>46</v>
      </c>
      <c r="J76" s="607" t="s">
        <v>255</v>
      </c>
      <c r="K76" s="608" t="s">
        <v>45</v>
      </c>
      <c r="L76" s="609" t="s">
        <v>46</v>
      </c>
      <c r="M76" s="607" t="s">
        <v>255</v>
      </c>
      <c r="N76" s="608" t="s">
        <v>45</v>
      </c>
      <c r="O76" s="609" t="s">
        <v>46</v>
      </c>
      <c r="P76" s="607" t="s">
        <v>255</v>
      </c>
      <c r="Q76" s="608" t="s">
        <v>45</v>
      </c>
      <c r="R76" s="609" t="s">
        <v>46</v>
      </c>
      <c r="S76" s="607" t="s">
        <v>255</v>
      </c>
      <c r="T76" s="608" t="s">
        <v>45</v>
      </c>
      <c r="U76" s="609" t="s">
        <v>46</v>
      </c>
      <c r="V76" s="400" t="s">
        <v>255</v>
      </c>
      <c r="W76" s="400" t="s">
        <v>45</v>
      </c>
      <c r="X76" s="400" t="s">
        <v>46</v>
      </c>
    </row>
    <row r="77" spans="1:24" x14ac:dyDescent="0.2">
      <c r="A77" s="400">
        <v>1</v>
      </c>
      <c r="B77" s="400">
        <v>2</v>
      </c>
      <c r="C77" s="400">
        <v>3</v>
      </c>
      <c r="D77" s="400">
        <v>4</v>
      </c>
      <c r="E77" s="400">
        <v>5</v>
      </c>
      <c r="F77" s="400"/>
      <c r="G77" s="400">
        <v>7</v>
      </c>
      <c r="H77" s="400">
        <v>8</v>
      </c>
      <c r="I77" s="400">
        <v>9</v>
      </c>
      <c r="J77" s="400">
        <v>11</v>
      </c>
      <c r="K77" s="400">
        <v>12</v>
      </c>
      <c r="L77" s="400">
        <v>13</v>
      </c>
      <c r="M77" s="400">
        <v>15</v>
      </c>
      <c r="N77" s="400">
        <v>16</v>
      </c>
      <c r="O77" s="400">
        <v>17</v>
      </c>
      <c r="P77" s="400">
        <v>19</v>
      </c>
      <c r="Q77" s="400">
        <v>20</v>
      </c>
      <c r="R77" s="400">
        <v>21</v>
      </c>
      <c r="S77" s="400">
        <v>23</v>
      </c>
      <c r="T77" s="400">
        <v>24</v>
      </c>
      <c r="U77" s="400">
        <v>25</v>
      </c>
      <c r="V77" s="400">
        <v>27</v>
      </c>
      <c r="W77" s="400">
        <v>28</v>
      </c>
      <c r="X77" s="400">
        <v>29</v>
      </c>
    </row>
    <row r="78" spans="1:24" x14ac:dyDescent="0.2">
      <c r="A78" s="1195" t="s">
        <v>247</v>
      </c>
      <c r="B78" s="1196"/>
      <c r="C78" s="400"/>
      <c r="D78" s="400"/>
      <c r="E78" s="400"/>
      <c r="F78" s="400"/>
      <c r="G78" s="400"/>
      <c r="H78" s="400"/>
      <c r="I78" s="400"/>
      <c r="J78" s="400"/>
      <c r="K78" s="400"/>
      <c r="L78" s="400"/>
      <c r="M78" s="400"/>
      <c r="N78" s="400"/>
      <c r="O78" s="400"/>
      <c r="P78" s="400"/>
      <c r="Q78" s="400"/>
      <c r="R78" s="400"/>
      <c r="S78" s="400"/>
      <c r="T78" s="400"/>
      <c r="U78" s="400"/>
      <c r="V78" s="163"/>
      <c r="W78" s="164"/>
      <c r="X78" s="164"/>
    </row>
    <row r="79" spans="1:24" ht="14.25" x14ac:dyDescent="0.2">
      <c r="A79" s="165">
        <v>1</v>
      </c>
      <c r="B79" s="166" t="s">
        <v>128</v>
      </c>
      <c r="C79" s="418">
        <v>100.09050000000001</v>
      </c>
      <c r="D79" s="418">
        <v>0</v>
      </c>
      <c r="E79" s="418">
        <v>88.759499999999989</v>
      </c>
      <c r="F79" s="418">
        <v>215.07</v>
      </c>
      <c r="G79" s="418">
        <v>0</v>
      </c>
      <c r="H79" s="418">
        <v>0</v>
      </c>
      <c r="I79" s="418">
        <v>0</v>
      </c>
      <c r="J79" s="418">
        <f>C79+G79</f>
        <v>100.09050000000001</v>
      </c>
      <c r="K79" s="418">
        <f t="shared" ref="K79:K83" si="31">D79+H79</f>
        <v>0</v>
      </c>
      <c r="L79" s="418">
        <f t="shared" ref="L79:L83" si="32">E79+I79</f>
        <v>88.759499999999989</v>
      </c>
      <c r="M79" s="418">
        <v>74.88900000000001</v>
      </c>
      <c r="N79" s="418">
        <v>0</v>
      </c>
      <c r="O79" s="418">
        <v>66.411000000000001</v>
      </c>
      <c r="P79" s="418">
        <v>0</v>
      </c>
      <c r="Q79" s="418">
        <v>0</v>
      </c>
      <c r="R79" s="418">
        <v>0</v>
      </c>
      <c r="S79" s="418">
        <f t="shared" ref="S79:U83" si="33">M79+P79</f>
        <v>74.88900000000001</v>
      </c>
      <c r="T79" s="418">
        <f t="shared" si="33"/>
        <v>0</v>
      </c>
      <c r="U79" s="418">
        <f t="shared" si="33"/>
        <v>66.411000000000001</v>
      </c>
      <c r="V79" s="418">
        <f t="shared" ref="V79:X83" si="34">J79+S79</f>
        <v>174.97950000000003</v>
      </c>
      <c r="W79" s="418">
        <f t="shared" si="34"/>
        <v>0</v>
      </c>
      <c r="X79" s="418">
        <f t="shared" si="34"/>
        <v>155.1705</v>
      </c>
    </row>
    <row r="80" spans="1:24" ht="14.25" x14ac:dyDescent="0.2">
      <c r="A80" s="165">
        <v>2</v>
      </c>
      <c r="B80" s="168" t="s">
        <v>485</v>
      </c>
      <c r="C80" s="418">
        <v>1341.2285999999999</v>
      </c>
      <c r="D80" s="418">
        <v>0</v>
      </c>
      <c r="E80" s="418">
        <v>1189.3914</v>
      </c>
      <c r="F80" s="418">
        <v>2953.63</v>
      </c>
      <c r="G80" s="418">
        <v>146.79940000000002</v>
      </c>
      <c r="H80" s="418">
        <v>0</v>
      </c>
      <c r="I80" s="418">
        <v>130.1806</v>
      </c>
      <c r="J80" s="418">
        <f t="shared" ref="J80:J83" si="35">C80+G80</f>
        <v>1488.028</v>
      </c>
      <c r="K80" s="418">
        <f t="shared" si="31"/>
        <v>0</v>
      </c>
      <c r="L80" s="418">
        <f t="shared" si="32"/>
        <v>1319.5719999999999</v>
      </c>
      <c r="M80" s="418">
        <v>1026.8273000000002</v>
      </c>
      <c r="N80" s="418">
        <v>0</v>
      </c>
      <c r="O80" s="418">
        <v>910.58269999999993</v>
      </c>
      <c r="P80" s="418">
        <v>113.16560000000001</v>
      </c>
      <c r="Q80" s="418">
        <v>0</v>
      </c>
      <c r="R80" s="418">
        <v>100.3544</v>
      </c>
      <c r="S80" s="418">
        <f t="shared" si="33"/>
        <v>1139.9929000000002</v>
      </c>
      <c r="T80" s="418">
        <f t="shared" si="33"/>
        <v>0</v>
      </c>
      <c r="U80" s="418">
        <f t="shared" si="33"/>
        <v>1010.9370999999999</v>
      </c>
      <c r="V80" s="418">
        <f t="shared" si="34"/>
        <v>2628.0209000000004</v>
      </c>
      <c r="W80" s="418">
        <f t="shared" si="34"/>
        <v>0</v>
      </c>
      <c r="X80" s="418">
        <f t="shared" si="34"/>
        <v>2330.5090999999998</v>
      </c>
    </row>
    <row r="81" spans="1:25" ht="14.25" x14ac:dyDescent="0.2">
      <c r="A81" s="165">
        <v>3</v>
      </c>
      <c r="B81" s="168" t="s">
        <v>132</v>
      </c>
      <c r="C81" s="418">
        <v>391.76010000000002</v>
      </c>
      <c r="D81" s="418">
        <v>0</v>
      </c>
      <c r="E81" s="418">
        <v>347.40989999999994</v>
      </c>
      <c r="F81" s="418">
        <v>851.58</v>
      </c>
      <c r="G81" s="418">
        <v>43.5289</v>
      </c>
      <c r="H81" s="418">
        <v>0</v>
      </c>
      <c r="I81" s="418">
        <v>38.601099999999995</v>
      </c>
      <c r="J81" s="418">
        <f t="shared" si="35"/>
        <v>435.28900000000004</v>
      </c>
      <c r="K81" s="418">
        <f t="shared" si="31"/>
        <v>0</v>
      </c>
      <c r="L81" s="418">
        <f t="shared" si="32"/>
        <v>386.01099999999991</v>
      </c>
      <c r="M81" s="418">
        <v>354.88800000000003</v>
      </c>
      <c r="N81" s="418">
        <v>0</v>
      </c>
      <c r="O81" s="418">
        <v>314.71199999999999</v>
      </c>
      <c r="P81" s="418">
        <v>39.432000000000002</v>
      </c>
      <c r="Q81" s="418">
        <v>0</v>
      </c>
      <c r="R81" s="418">
        <v>34.968000000000004</v>
      </c>
      <c r="S81" s="418">
        <f t="shared" si="33"/>
        <v>394.32000000000005</v>
      </c>
      <c r="T81" s="418">
        <f t="shared" si="33"/>
        <v>0</v>
      </c>
      <c r="U81" s="418">
        <f t="shared" si="33"/>
        <v>349.68</v>
      </c>
      <c r="V81" s="418">
        <f t="shared" si="34"/>
        <v>829.60900000000015</v>
      </c>
      <c r="W81" s="418">
        <f t="shared" si="34"/>
        <v>0</v>
      </c>
      <c r="X81" s="418">
        <f t="shared" si="34"/>
        <v>735.69099999999992</v>
      </c>
    </row>
    <row r="82" spans="1:25" ht="14.25" x14ac:dyDescent="0.2">
      <c r="A82" s="165">
        <v>4</v>
      </c>
      <c r="B82" s="168" t="s">
        <v>130</v>
      </c>
      <c r="C82" s="418">
        <v>50.0426</v>
      </c>
      <c r="D82" s="418">
        <v>0</v>
      </c>
      <c r="E82" s="418">
        <v>44.377400000000002</v>
      </c>
      <c r="F82" s="418">
        <v>107.54</v>
      </c>
      <c r="G82" s="418">
        <v>0</v>
      </c>
      <c r="H82" s="418">
        <v>0</v>
      </c>
      <c r="I82" s="418">
        <v>0</v>
      </c>
      <c r="J82" s="418">
        <f t="shared" si="35"/>
        <v>50.0426</v>
      </c>
      <c r="K82" s="418">
        <f t="shared" si="31"/>
        <v>0</v>
      </c>
      <c r="L82" s="418">
        <f t="shared" si="32"/>
        <v>44.377400000000002</v>
      </c>
      <c r="M82" s="418">
        <v>37.444500000000005</v>
      </c>
      <c r="N82" s="418">
        <v>0</v>
      </c>
      <c r="O82" s="418">
        <v>33.205500000000001</v>
      </c>
      <c r="P82" s="418">
        <v>0</v>
      </c>
      <c r="Q82" s="418">
        <v>0</v>
      </c>
      <c r="R82" s="418">
        <v>0</v>
      </c>
      <c r="S82" s="418">
        <f t="shared" si="33"/>
        <v>37.444500000000005</v>
      </c>
      <c r="T82" s="418">
        <f t="shared" si="33"/>
        <v>0</v>
      </c>
      <c r="U82" s="418">
        <f t="shared" si="33"/>
        <v>33.205500000000001</v>
      </c>
      <c r="V82" s="418">
        <f t="shared" si="34"/>
        <v>87.487099999999998</v>
      </c>
      <c r="W82" s="418">
        <f t="shared" si="34"/>
        <v>0</v>
      </c>
      <c r="X82" s="418">
        <f t="shared" si="34"/>
        <v>77.582899999999995</v>
      </c>
    </row>
    <row r="83" spans="1:25" ht="14.25" x14ac:dyDescent="0.2">
      <c r="A83" s="165">
        <v>5</v>
      </c>
      <c r="B83" s="166" t="s">
        <v>131</v>
      </c>
      <c r="C83" s="418">
        <v>50.842900000000007</v>
      </c>
      <c r="D83" s="418">
        <v>0</v>
      </c>
      <c r="E83" s="418">
        <v>45.0871</v>
      </c>
      <c r="F83" s="418">
        <v>111.45114000000004</v>
      </c>
      <c r="G83" s="418">
        <v>0</v>
      </c>
      <c r="H83" s="418">
        <v>0</v>
      </c>
      <c r="I83" s="418">
        <v>0</v>
      </c>
      <c r="J83" s="418">
        <f t="shared" si="35"/>
        <v>50.842900000000007</v>
      </c>
      <c r="K83" s="418">
        <f t="shared" si="31"/>
        <v>0</v>
      </c>
      <c r="L83" s="418">
        <f t="shared" si="32"/>
        <v>45.0871</v>
      </c>
      <c r="M83" s="418">
        <v>40.339317600000008</v>
      </c>
      <c r="N83" s="418">
        <v>0</v>
      </c>
      <c r="O83" s="418">
        <v>35.772602400000004</v>
      </c>
      <c r="P83" s="418">
        <v>0</v>
      </c>
      <c r="Q83" s="418">
        <v>0</v>
      </c>
      <c r="R83" s="418">
        <v>0</v>
      </c>
      <c r="S83" s="418">
        <f t="shared" si="33"/>
        <v>40.339317600000008</v>
      </c>
      <c r="T83" s="418">
        <f t="shared" si="33"/>
        <v>0</v>
      </c>
      <c r="U83" s="418">
        <f t="shared" si="33"/>
        <v>35.772602400000004</v>
      </c>
      <c r="V83" s="418">
        <f t="shared" si="34"/>
        <v>91.182217600000016</v>
      </c>
      <c r="W83" s="418">
        <f t="shared" si="34"/>
        <v>0</v>
      </c>
      <c r="X83" s="418">
        <f t="shared" si="34"/>
        <v>80.859702400000003</v>
      </c>
    </row>
    <row r="84" spans="1:25" x14ac:dyDescent="0.2">
      <c r="A84" s="1195" t="s">
        <v>248</v>
      </c>
      <c r="B84" s="1196"/>
      <c r="C84" s="167"/>
      <c r="D84" s="167"/>
      <c r="E84" s="167"/>
      <c r="F84" s="167"/>
      <c r="G84" s="167"/>
      <c r="H84" s="167"/>
      <c r="I84" s="167"/>
      <c r="J84" s="167"/>
      <c r="K84" s="167"/>
      <c r="L84" s="167"/>
      <c r="M84" s="167"/>
      <c r="N84" s="167"/>
      <c r="O84" s="167"/>
      <c r="P84" s="167"/>
      <c r="Q84" s="167"/>
      <c r="R84" s="167"/>
      <c r="S84" s="167"/>
      <c r="T84" s="167"/>
      <c r="U84" s="167"/>
      <c r="V84" s="167"/>
      <c r="W84" s="167"/>
      <c r="X84" s="167"/>
    </row>
    <row r="85" spans="1:25" x14ac:dyDescent="0.2">
      <c r="A85" s="165">
        <v>6</v>
      </c>
      <c r="B85" s="166" t="s">
        <v>133</v>
      </c>
      <c r="C85" s="167"/>
      <c r="D85" s="167"/>
      <c r="E85" s="167"/>
      <c r="F85" s="167"/>
      <c r="G85" s="167"/>
      <c r="H85" s="167"/>
      <c r="I85" s="167"/>
      <c r="J85" s="167"/>
      <c r="K85" s="167"/>
      <c r="L85" s="167"/>
      <c r="M85" s="167"/>
      <c r="N85" s="167"/>
      <c r="O85" s="167"/>
      <c r="P85" s="167"/>
      <c r="Q85" s="167"/>
      <c r="R85" s="167"/>
      <c r="S85" s="167"/>
      <c r="T85" s="167"/>
      <c r="U85" s="167"/>
      <c r="V85" s="167"/>
      <c r="W85" s="167"/>
      <c r="X85" s="167"/>
    </row>
    <row r="86" spans="1:25" x14ac:dyDescent="0.2">
      <c r="A86" s="165">
        <v>7</v>
      </c>
      <c r="B86" s="166" t="s">
        <v>134</v>
      </c>
      <c r="C86" s="167"/>
      <c r="D86" s="167"/>
      <c r="E86" s="167"/>
      <c r="F86" s="167"/>
      <c r="G86" s="167"/>
      <c r="H86" s="167"/>
      <c r="I86" s="167"/>
      <c r="J86" s="167"/>
      <c r="K86" s="167"/>
      <c r="L86" s="167"/>
      <c r="M86" s="167"/>
      <c r="N86" s="167"/>
      <c r="O86" s="167"/>
      <c r="P86" s="167"/>
      <c r="Q86" s="167"/>
      <c r="R86" s="167"/>
      <c r="S86" s="167"/>
      <c r="T86" s="167"/>
      <c r="U86" s="167"/>
      <c r="V86" s="167"/>
      <c r="W86" s="167"/>
      <c r="X86" s="167"/>
    </row>
    <row r="87" spans="1:25" x14ac:dyDescent="0.2">
      <c r="A87" s="165">
        <v>8</v>
      </c>
      <c r="B87" s="166" t="s">
        <v>849</v>
      </c>
      <c r="C87" s="167"/>
      <c r="D87" s="167"/>
      <c r="E87" s="167"/>
      <c r="F87" s="167"/>
      <c r="G87" s="167"/>
      <c r="H87" s="167"/>
      <c r="I87" s="167"/>
      <c r="J87" s="167"/>
      <c r="K87" s="167"/>
      <c r="L87" s="167"/>
      <c r="M87" s="167"/>
      <c r="N87" s="167"/>
      <c r="O87" s="167"/>
      <c r="P87" s="167"/>
      <c r="Q87" s="167"/>
      <c r="R87" s="167"/>
      <c r="S87" s="167"/>
      <c r="T87" s="167"/>
      <c r="U87" s="167"/>
      <c r="V87" s="167"/>
      <c r="W87" s="167"/>
      <c r="X87" s="167"/>
    </row>
    <row r="88" spans="1:25" x14ac:dyDescent="0.2">
      <c r="A88" s="165"/>
      <c r="B88" s="166"/>
      <c r="C88" s="167"/>
      <c r="D88" s="167"/>
      <c r="E88" s="167"/>
      <c r="F88" s="167"/>
      <c r="G88" s="167"/>
      <c r="H88" s="167"/>
      <c r="I88" s="167"/>
      <c r="J88" s="167"/>
      <c r="K88" s="167"/>
      <c r="L88" s="167"/>
      <c r="M88" s="167"/>
      <c r="N88" s="167"/>
      <c r="O88" s="167"/>
      <c r="P88" s="167"/>
      <c r="Q88" s="167"/>
      <c r="R88" s="167"/>
      <c r="S88" s="167"/>
      <c r="T88" s="167"/>
      <c r="U88" s="167"/>
      <c r="V88" s="167"/>
      <c r="W88" s="167"/>
      <c r="X88" s="167"/>
    </row>
    <row r="89" spans="1:25" x14ac:dyDescent="0.2">
      <c r="A89" s="283">
        <v>9</v>
      </c>
      <c r="B89" s="166" t="s">
        <v>868</v>
      </c>
      <c r="C89" s="167"/>
      <c r="D89" s="167"/>
      <c r="E89" s="167"/>
      <c r="F89" s="167"/>
      <c r="G89" s="167"/>
      <c r="H89" s="167"/>
      <c r="I89" s="167"/>
      <c r="J89" s="167"/>
      <c r="K89" s="167"/>
      <c r="L89" s="167"/>
      <c r="M89" s="167"/>
      <c r="N89" s="167"/>
      <c r="O89" s="167"/>
      <c r="P89" s="167"/>
      <c r="Q89" s="167"/>
      <c r="R89" s="167"/>
      <c r="S89" s="167"/>
      <c r="T89" s="167"/>
      <c r="U89" s="167"/>
      <c r="V89" s="167"/>
      <c r="W89" s="167"/>
      <c r="X89" s="167"/>
    </row>
    <row r="90" spans="1:25" ht="15" x14ac:dyDescent="0.25">
      <c r="A90" s="1193" t="s">
        <v>18</v>
      </c>
      <c r="B90" s="1194"/>
      <c r="C90" s="405">
        <f>C79+C80+C81+C82+C83+C85+C86+C87+C89</f>
        <v>1933.9647</v>
      </c>
      <c r="D90" s="405">
        <f t="shared" ref="D90:X90" si="36">D79+D80+D81+D82+D83+D85+D86+D87+D89</f>
        <v>0</v>
      </c>
      <c r="E90" s="405">
        <f t="shared" si="36"/>
        <v>1715.0252999999998</v>
      </c>
      <c r="F90" s="405">
        <f t="shared" si="36"/>
        <v>4239.2711400000007</v>
      </c>
      <c r="G90" s="405">
        <f t="shared" si="36"/>
        <v>190.32830000000001</v>
      </c>
      <c r="H90" s="405">
        <f t="shared" si="36"/>
        <v>0</v>
      </c>
      <c r="I90" s="405">
        <f t="shared" si="36"/>
        <v>168.7817</v>
      </c>
      <c r="J90" s="405">
        <f t="shared" si="36"/>
        <v>2124.2930000000001</v>
      </c>
      <c r="K90" s="405">
        <f t="shared" si="36"/>
        <v>0</v>
      </c>
      <c r="L90" s="405">
        <f t="shared" si="36"/>
        <v>1883.8069999999998</v>
      </c>
      <c r="M90" s="405">
        <f t="shared" si="36"/>
        <v>1534.3881176</v>
      </c>
      <c r="N90" s="405">
        <f t="shared" si="36"/>
        <v>0</v>
      </c>
      <c r="O90" s="405">
        <f t="shared" si="36"/>
        <v>1360.6838024000001</v>
      </c>
      <c r="P90" s="405">
        <f t="shared" si="36"/>
        <v>152.5976</v>
      </c>
      <c r="Q90" s="405">
        <f t="shared" si="36"/>
        <v>0</v>
      </c>
      <c r="R90" s="405">
        <f t="shared" si="36"/>
        <v>135.32240000000002</v>
      </c>
      <c r="S90" s="405">
        <f t="shared" si="36"/>
        <v>1686.9857176000005</v>
      </c>
      <c r="T90" s="405">
        <f t="shared" si="36"/>
        <v>0</v>
      </c>
      <c r="U90" s="405">
        <f t="shared" si="36"/>
        <v>1496.0062024000001</v>
      </c>
      <c r="V90" s="405">
        <f t="shared" si="36"/>
        <v>3811.2787176000002</v>
      </c>
      <c r="W90" s="405">
        <f t="shared" si="36"/>
        <v>0</v>
      </c>
      <c r="X90" s="405">
        <f t="shared" si="36"/>
        <v>3379.8132023999997</v>
      </c>
      <c r="Y90" s="440">
        <f>V90+W90+X90</f>
        <v>7191.0919199999998</v>
      </c>
    </row>
    <row r="91" spans="1:25" x14ac:dyDescent="0.2">
      <c r="A91" s="169"/>
      <c r="B91" s="169"/>
      <c r="C91" s="397"/>
      <c r="D91" s="397"/>
      <c r="E91" s="397"/>
      <c r="G91" s="397"/>
      <c r="H91" s="397"/>
      <c r="I91" s="397"/>
      <c r="J91" s="397"/>
      <c r="K91" s="397"/>
      <c r="L91" s="397"/>
      <c r="M91" s="397"/>
      <c r="N91" s="397"/>
      <c r="O91" s="397"/>
      <c r="P91" s="397"/>
      <c r="Q91" s="397"/>
      <c r="R91" s="397"/>
      <c r="S91" s="397"/>
      <c r="T91" s="397"/>
      <c r="U91" s="397"/>
      <c r="V91" s="397"/>
      <c r="W91" s="397"/>
      <c r="X91" s="397"/>
    </row>
    <row r="92" spans="1:25" x14ac:dyDescent="0.2">
      <c r="A92" s="397"/>
      <c r="B92" s="397"/>
      <c r="C92" s="397"/>
      <c r="D92" s="397"/>
      <c r="E92" s="397"/>
      <c r="G92" s="397"/>
      <c r="H92" s="397"/>
      <c r="I92" s="397"/>
      <c r="J92" s="397"/>
      <c r="K92" s="397"/>
      <c r="L92" s="397"/>
      <c r="M92" s="397"/>
      <c r="N92" s="397"/>
      <c r="O92" s="397"/>
      <c r="P92" s="397"/>
      <c r="Q92" s="397"/>
      <c r="R92" s="397"/>
      <c r="S92" s="397"/>
      <c r="T92" s="397"/>
      <c r="U92" s="397"/>
      <c r="V92" s="397"/>
      <c r="W92" s="397"/>
      <c r="X92" s="397"/>
    </row>
    <row r="93" spans="1:25" x14ac:dyDescent="0.2">
      <c r="A93" s="397"/>
      <c r="B93" s="397" t="s">
        <v>10</v>
      </c>
      <c r="C93" s="397"/>
      <c r="D93" s="397"/>
      <c r="E93" s="397"/>
      <c r="G93" s="397"/>
      <c r="H93" s="397"/>
      <c r="I93" s="397"/>
      <c r="J93" s="397"/>
      <c r="K93" s="397"/>
      <c r="L93" s="397"/>
      <c r="M93" s="397"/>
      <c r="N93" s="397"/>
      <c r="O93" s="397"/>
      <c r="P93" s="397"/>
      <c r="Q93" s="397"/>
      <c r="R93" s="397"/>
      <c r="S93" s="397"/>
      <c r="T93" s="397"/>
      <c r="U93" s="397"/>
      <c r="V93" s="397"/>
      <c r="W93" s="397"/>
      <c r="X93" s="397"/>
    </row>
    <row r="94" spans="1:25" x14ac:dyDescent="0.2">
      <c r="A94" s="397"/>
      <c r="B94" s="397"/>
      <c r="C94" s="397"/>
      <c r="D94" s="397"/>
      <c r="E94" s="397"/>
      <c r="G94" s="397"/>
      <c r="H94" s="397"/>
      <c r="I94" s="397"/>
      <c r="J94" s="397"/>
      <c r="K94" s="397"/>
      <c r="L94" s="397"/>
      <c r="M94" s="397"/>
      <c r="N94" s="397"/>
      <c r="O94" s="397"/>
      <c r="P94" s="397"/>
      <c r="Q94" s="397"/>
      <c r="R94" s="397"/>
      <c r="S94" s="397"/>
      <c r="T94" s="397"/>
      <c r="U94" s="397"/>
      <c r="V94" s="397"/>
      <c r="W94" s="397"/>
      <c r="X94" s="397"/>
    </row>
    <row r="95" spans="1:25" x14ac:dyDescent="0.2">
      <c r="A95" s="1184"/>
      <c r="B95" s="1184"/>
      <c r="C95" s="1184"/>
      <c r="D95" s="1184"/>
      <c r="E95" s="1184"/>
      <c r="F95" s="1184"/>
      <c r="G95" s="1184"/>
      <c r="H95" s="1184"/>
      <c r="I95" s="1184"/>
      <c r="J95" s="1184"/>
      <c r="K95" s="610"/>
      <c r="L95" s="610"/>
      <c r="M95" s="610"/>
      <c r="N95" s="610"/>
      <c r="O95" s="610"/>
      <c r="P95" s="1184"/>
      <c r="Q95" s="1184"/>
      <c r="R95" s="1184"/>
      <c r="S95" s="1184"/>
      <c r="T95" s="1184"/>
      <c r="U95" s="1184"/>
      <c r="V95" s="1184"/>
      <c r="W95" s="397"/>
      <c r="X95" s="397"/>
    </row>
    <row r="96" spans="1:25" x14ac:dyDescent="0.2">
      <c r="A96" s="397"/>
      <c r="B96" s="397"/>
      <c r="C96" s="397"/>
      <c r="D96" s="397"/>
      <c r="E96" s="397"/>
      <c r="G96" s="397"/>
      <c r="H96" s="397"/>
      <c r="I96" s="397"/>
      <c r="J96" s="397"/>
      <c r="K96" s="397"/>
      <c r="L96" s="397"/>
      <c r="M96" s="397"/>
      <c r="N96" s="397"/>
      <c r="O96" s="397"/>
      <c r="P96" s="397"/>
      <c r="Q96" s="397"/>
      <c r="R96" s="397"/>
      <c r="S96" s="397"/>
      <c r="T96" s="397"/>
      <c r="U96" s="397"/>
      <c r="V96" s="397"/>
      <c r="W96" s="397"/>
      <c r="X96" s="397"/>
    </row>
    <row r="97" spans="1:24" ht="15.75" x14ac:dyDescent="0.25">
      <c r="A97" s="402" t="s">
        <v>11</v>
      </c>
      <c r="B97" s="402"/>
      <c r="C97" s="402"/>
      <c r="D97" s="402"/>
      <c r="E97" s="402"/>
      <c r="F97" s="402"/>
      <c r="G97" s="402"/>
      <c r="H97" s="402"/>
      <c r="I97" s="402"/>
      <c r="J97" s="402"/>
      <c r="K97" s="402"/>
      <c r="L97" s="402"/>
      <c r="M97" s="402"/>
      <c r="N97" s="402"/>
      <c r="O97" s="402"/>
      <c r="P97" s="397"/>
      <c r="Q97" s="397"/>
      <c r="R97" s="397"/>
      <c r="S97" s="1186" t="s">
        <v>12</v>
      </c>
      <c r="T97" s="1186"/>
      <c r="U97" s="1186"/>
      <c r="V97" s="1186"/>
      <c r="W97" s="397"/>
      <c r="X97" s="397"/>
    </row>
    <row r="98" spans="1:24" ht="15.75" x14ac:dyDescent="0.2">
      <c r="A98" s="1185" t="s">
        <v>13</v>
      </c>
      <c r="B98" s="1185"/>
      <c r="C98" s="1185"/>
      <c r="D98" s="1185"/>
      <c r="E98" s="1185"/>
      <c r="F98" s="1185"/>
      <c r="G98" s="1185"/>
      <c r="H98" s="1185"/>
      <c r="I98" s="1185"/>
      <c r="J98" s="1185"/>
      <c r="K98" s="1185"/>
      <c r="L98" s="1185"/>
      <c r="M98" s="1185"/>
      <c r="N98" s="1185"/>
      <c r="O98" s="1185"/>
      <c r="P98" s="1185"/>
      <c r="Q98" s="1185"/>
      <c r="R98" s="1185"/>
      <c r="S98" s="1185"/>
      <c r="T98" s="1185"/>
      <c r="U98" s="1185"/>
      <c r="V98" s="1185"/>
      <c r="W98" s="397"/>
      <c r="X98" s="397"/>
    </row>
    <row r="99" spans="1:24" ht="15.75" x14ac:dyDescent="0.2">
      <c r="A99" s="1185" t="s">
        <v>14</v>
      </c>
      <c r="B99" s="1185"/>
      <c r="C99" s="1185"/>
      <c r="D99" s="1185"/>
      <c r="E99" s="1185"/>
      <c r="F99" s="1185"/>
      <c r="G99" s="1185"/>
      <c r="H99" s="1185"/>
      <c r="I99" s="1185"/>
      <c r="J99" s="1185"/>
      <c r="K99" s="1185"/>
      <c r="L99" s="1185"/>
      <c r="M99" s="1185"/>
      <c r="N99" s="1185"/>
      <c r="O99" s="1185"/>
      <c r="P99" s="1185"/>
      <c r="Q99" s="1185"/>
      <c r="R99" s="1185"/>
      <c r="S99" s="1185"/>
      <c r="T99" s="1185"/>
      <c r="U99" s="1185"/>
      <c r="V99" s="1185"/>
      <c r="W99" s="397"/>
      <c r="X99" s="397"/>
    </row>
    <row r="100" spans="1:24" x14ac:dyDescent="0.2">
      <c r="A100" s="397"/>
      <c r="B100" s="397"/>
      <c r="C100" s="397"/>
      <c r="D100" s="397"/>
      <c r="E100" s="397"/>
      <c r="G100" s="397"/>
      <c r="H100" s="397"/>
      <c r="I100" s="397"/>
      <c r="J100" s="397"/>
      <c r="K100" s="397"/>
      <c r="L100" s="397"/>
      <c r="M100" s="397"/>
      <c r="N100" s="397"/>
      <c r="O100" s="397"/>
      <c r="P100" s="397"/>
      <c r="Q100" s="397"/>
      <c r="R100" s="397"/>
      <c r="S100" s="1183" t="s">
        <v>86</v>
      </c>
      <c r="T100" s="1183"/>
      <c r="U100" s="1183"/>
      <c r="V100" s="1183"/>
      <c r="W100" s="1183"/>
      <c r="X100" s="1183"/>
    </row>
  </sheetData>
  <mergeCells count="68">
    <mergeCell ref="S97:V97"/>
    <mergeCell ref="A98:V98"/>
    <mergeCell ref="A99:V99"/>
    <mergeCell ref="S100:X100"/>
    <mergeCell ref="A78:B78"/>
    <mergeCell ref="A84:B84"/>
    <mergeCell ref="A90:B90"/>
    <mergeCell ref="A95:J95"/>
    <mergeCell ref="P95:V95"/>
    <mergeCell ref="B68:V68"/>
    <mergeCell ref="B70:V70"/>
    <mergeCell ref="A72:B72"/>
    <mergeCell ref="W73:X73"/>
    <mergeCell ref="A74:A75"/>
    <mergeCell ref="B74:B75"/>
    <mergeCell ref="C74:L74"/>
    <mergeCell ref="M74:U74"/>
    <mergeCell ref="V74:X75"/>
    <mergeCell ref="C75:E75"/>
    <mergeCell ref="G75:I75"/>
    <mergeCell ref="J75:L75"/>
    <mergeCell ref="M75:O75"/>
    <mergeCell ref="P75:R75"/>
    <mergeCell ref="S75:U75"/>
    <mergeCell ref="A52:B52"/>
    <mergeCell ref="A58:B58"/>
    <mergeCell ref="A64:B64"/>
    <mergeCell ref="A48:A49"/>
    <mergeCell ref="B48:B49"/>
    <mergeCell ref="C48:L48"/>
    <mergeCell ref="M48:U48"/>
    <mergeCell ref="V48:X49"/>
    <mergeCell ref="C49:E49"/>
    <mergeCell ref="G49:I49"/>
    <mergeCell ref="J49:L49"/>
    <mergeCell ref="M49:O49"/>
    <mergeCell ref="P49:R49"/>
    <mergeCell ref="S49:U49"/>
    <mergeCell ref="P39:V39"/>
    <mergeCell ref="B42:V42"/>
    <mergeCell ref="B44:V44"/>
    <mergeCell ref="A46:B46"/>
    <mergeCell ref="W47:X47"/>
    <mergeCell ref="A26:B26"/>
    <mergeCell ref="A20:B20"/>
    <mergeCell ref="A14:B14"/>
    <mergeCell ref="P11:R11"/>
    <mergeCell ref="W9:X9"/>
    <mergeCell ref="A10:A11"/>
    <mergeCell ref="B10:B11"/>
    <mergeCell ref="C10:L10"/>
    <mergeCell ref="M10:U10"/>
    <mergeCell ref="V10:X11"/>
    <mergeCell ref="S11:U11"/>
    <mergeCell ref="P1:V1"/>
    <mergeCell ref="B4:V4"/>
    <mergeCell ref="B6:V6"/>
    <mergeCell ref="A8:B8"/>
    <mergeCell ref="C11:E11"/>
    <mergeCell ref="G11:I11"/>
    <mergeCell ref="J11:L11"/>
    <mergeCell ref="M11:O11"/>
    <mergeCell ref="S36:X36"/>
    <mergeCell ref="A31:J31"/>
    <mergeCell ref="P31:V31"/>
    <mergeCell ref="A34:V34"/>
    <mergeCell ref="S33:V33"/>
    <mergeCell ref="A35:V35"/>
  </mergeCells>
  <printOptions horizontalCentered="1"/>
  <pageMargins left="0.70866141732283472" right="0.70866141732283472" top="0.23622047244094491" bottom="0" header="0.31496062992125984" footer="0.31496062992125984"/>
  <pageSetup paperSize="9" scale="61" orientation="landscape" r:id="rId1"/>
  <colBreaks count="1" manualBreakCount="1">
    <brk id="24"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2"/>
  <sheetViews>
    <sheetView view="pageBreakPreview" topLeftCell="A19" zoomScale="78" zoomScaleSheetLayoutView="78" workbookViewId="0">
      <selection activeCell="C12" sqref="C12:L33"/>
    </sheetView>
  </sheetViews>
  <sheetFormatPr defaultColWidth="9.140625" defaultRowHeight="12.75" x14ac:dyDescent="0.2"/>
  <cols>
    <col min="1" max="1" width="7.42578125" style="149" customWidth="1"/>
    <col min="2" max="2" width="17.140625" style="149" customWidth="1"/>
    <col min="3" max="3" width="11" style="149" customWidth="1"/>
    <col min="4" max="4" width="10" style="149" customWidth="1"/>
    <col min="5" max="5" width="11.85546875" style="149" customWidth="1"/>
    <col min="6" max="6" width="12.140625" style="149" customWidth="1"/>
    <col min="7" max="7" width="13.28515625" style="149" customWidth="1"/>
    <col min="8" max="8" width="14.5703125" style="149" customWidth="1"/>
    <col min="9" max="9" width="12.7109375" style="149" customWidth="1"/>
    <col min="10" max="10" width="14" style="149" customWidth="1"/>
    <col min="11" max="11" width="10.85546875" style="149" customWidth="1"/>
    <col min="12" max="12" width="11.5703125" style="149" customWidth="1"/>
    <col min="13" max="16384" width="9.140625" style="149"/>
  </cols>
  <sheetData>
    <row r="1" spans="1:16" s="79" customFormat="1" x14ac:dyDescent="0.2">
      <c r="E1" s="1215"/>
      <c r="F1" s="1215"/>
      <c r="G1" s="1215"/>
      <c r="H1" s="1215"/>
      <c r="I1" s="1215"/>
      <c r="J1" s="269" t="s">
        <v>680</v>
      </c>
    </row>
    <row r="2" spans="1:16" s="79" customFormat="1" ht="15" x14ac:dyDescent="0.2">
      <c r="A2" s="1216" t="s">
        <v>0</v>
      </c>
      <c r="B2" s="1216"/>
      <c r="C2" s="1216"/>
      <c r="D2" s="1216"/>
      <c r="E2" s="1216"/>
      <c r="F2" s="1216"/>
      <c r="G2" s="1216"/>
      <c r="H2" s="1216"/>
      <c r="I2" s="1216"/>
      <c r="J2" s="1216"/>
    </row>
    <row r="3" spans="1:16" s="79" customFormat="1" ht="20.25" x14ac:dyDescent="0.3">
      <c r="A3" s="940" t="s">
        <v>709</v>
      </c>
      <c r="B3" s="940"/>
      <c r="C3" s="940"/>
      <c r="D3" s="940"/>
      <c r="E3" s="940"/>
      <c r="F3" s="940"/>
      <c r="G3" s="940"/>
      <c r="H3" s="940"/>
      <c r="I3" s="940"/>
      <c r="J3" s="940"/>
    </row>
    <row r="4" spans="1:16" s="79" customFormat="1" ht="14.25" customHeight="1" x14ac:dyDescent="0.2"/>
    <row r="5" spans="1:16" ht="19.5" customHeight="1" x14ac:dyDescent="0.25">
      <c r="A5" s="1217" t="s">
        <v>783</v>
      </c>
      <c r="B5" s="1217"/>
      <c r="C5" s="1217"/>
      <c r="D5" s="1217"/>
      <c r="E5" s="1217"/>
      <c r="F5" s="1217"/>
      <c r="G5" s="1217"/>
      <c r="H5" s="1217"/>
      <c r="I5" s="1217"/>
      <c r="J5" s="1217"/>
      <c r="K5" s="1217"/>
      <c r="L5" s="1217"/>
    </row>
    <row r="6" spans="1:16" ht="13.5" customHeight="1" x14ac:dyDescent="0.2">
      <c r="A6" s="270"/>
      <c r="B6" s="270"/>
      <c r="C6" s="270"/>
      <c r="D6" s="270"/>
      <c r="E6" s="270"/>
      <c r="F6" s="270"/>
      <c r="G6" s="270"/>
      <c r="H6" s="270"/>
      <c r="I6" s="270"/>
      <c r="J6" s="270"/>
    </row>
    <row r="7" spans="1:16" ht="0.75" customHeight="1" x14ac:dyDescent="0.2"/>
    <row r="8" spans="1:16" x14ac:dyDescent="0.2">
      <c r="A8" s="1213" t="s">
        <v>681</v>
      </c>
      <c r="B8" s="1213"/>
      <c r="C8" s="271"/>
      <c r="H8" s="1218" t="s">
        <v>786</v>
      </c>
      <c r="I8" s="1218"/>
      <c r="J8" s="1218"/>
      <c r="K8" s="1218"/>
      <c r="L8" s="1218"/>
    </row>
    <row r="9" spans="1:16" ht="18" customHeight="1" x14ac:dyDescent="0.2">
      <c r="A9" s="1045" t="s">
        <v>2</v>
      </c>
      <c r="B9" s="1045" t="s">
        <v>39</v>
      </c>
      <c r="C9" s="1211" t="s">
        <v>682</v>
      </c>
      <c r="D9" s="1211"/>
      <c r="E9" s="1211" t="s">
        <v>129</v>
      </c>
      <c r="F9" s="1211"/>
      <c r="G9" s="1211" t="s">
        <v>683</v>
      </c>
      <c r="H9" s="1211"/>
      <c r="I9" s="1211" t="s">
        <v>130</v>
      </c>
      <c r="J9" s="1211"/>
      <c r="K9" s="1211" t="s">
        <v>131</v>
      </c>
      <c r="L9" s="1211"/>
      <c r="O9" s="272"/>
      <c r="P9" s="273"/>
    </row>
    <row r="10" spans="1:16" ht="44.25" customHeight="1" x14ac:dyDescent="0.2">
      <c r="A10" s="1045"/>
      <c r="B10" s="1045"/>
      <c r="C10" s="83" t="s">
        <v>684</v>
      </c>
      <c r="D10" s="83" t="s">
        <v>685</v>
      </c>
      <c r="E10" s="83" t="s">
        <v>686</v>
      </c>
      <c r="F10" s="83" t="s">
        <v>687</v>
      </c>
      <c r="G10" s="83" t="s">
        <v>686</v>
      </c>
      <c r="H10" s="83" t="s">
        <v>687</v>
      </c>
      <c r="I10" s="83" t="s">
        <v>684</v>
      </c>
      <c r="J10" s="83" t="s">
        <v>685</v>
      </c>
      <c r="K10" s="83" t="s">
        <v>684</v>
      </c>
      <c r="L10" s="83" t="s">
        <v>685</v>
      </c>
    </row>
    <row r="11" spans="1:16" x14ac:dyDescent="0.2">
      <c r="A11" s="83">
        <v>1</v>
      </c>
      <c r="B11" s="83">
        <v>2</v>
      </c>
      <c r="C11" s="83">
        <v>3</v>
      </c>
      <c r="D11" s="83">
        <v>4</v>
      </c>
      <c r="E11" s="83">
        <v>5</v>
      </c>
      <c r="F11" s="83">
        <v>6</v>
      </c>
      <c r="G11" s="83">
        <v>7</v>
      </c>
      <c r="H11" s="83">
        <v>8</v>
      </c>
      <c r="I11" s="83">
        <v>9</v>
      </c>
      <c r="J11" s="83">
        <v>10</v>
      </c>
      <c r="K11" s="83">
        <v>11</v>
      </c>
      <c r="L11" s="83">
        <v>12</v>
      </c>
    </row>
    <row r="12" spans="1:16" ht="20.45" customHeight="1" x14ac:dyDescent="0.2">
      <c r="A12" s="436">
        <v>1</v>
      </c>
      <c r="B12" s="314" t="s">
        <v>893</v>
      </c>
      <c r="C12" s="1214" t="s">
        <v>903</v>
      </c>
      <c r="D12" s="1214"/>
      <c r="E12" s="1214"/>
      <c r="F12" s="1214"/>
      <c r="G12" s="1214"/>
      <c r="H12" s="1214"/>
      <c r="I12" s="1214"/>
      <c r="J12" s="1214"/>
      <c r="K12" s="1214"/>
      <c r="L12" s="1214"/>
    </row>
    <row r="13" spans="1:16" ht="20.45" customHeight="1" x14ac:dyDescent="0.2">
      <c r="A13" s="436">
        <v>2</v>
      </c>
      <c r="B13" s="314" t="s">
        <v>894</v>
      </c>
      <c r="C13" s="1214"/>
      <c r="D13" s="1214"/>
      <c r="E13" s="1214"/>
      <c r="F13" s="1214"/>
      <c r="G13" s="1214"/>
      <c r="H13" s="1214"/>
      <c r="I13" s="1214"/>
      <c r="J13" s="1214"/>
      <c r="K13" s="1214"/>
      <c r="L13" s="1214"/>
    </row>
    <row r="14" spans="1:16" ht="20.45" customHeight="1" x14ac:dyDescent="0.2">
      <c r="A14" s="436">
        <v>3</v>
      </c>
      <c r="B14" s="314" t="s">
        <v>895</v>
      </c>
      <c r="C14" s="1214"/>
      <c r="D14" s="1214"/>
      <c r="E14" s="1214"/>
      <c r="F14" s="1214"/>
      <c r="G14" s="1214"/>
      <c r="H14" s="1214"/>
      <c r="I14" s="1214"/>
      <c r="J14" s="1214"/>
      <c r="K14" s="1214"/>
      <c r="L14" s="1214"/>
    </row>
    <row r="15" spans="1:16" ht="20.45" customHeight="1" x14ac:dyDescent="0.2">
      <c r="A15" s="436">
        <v>4</v>
      </c>
      <c r="B15" s="314" t="s">
        <v>896</v>
      </c>
      <c r="C15" s="1214"/>
      <c r="D15" s="1214"/>
      <c r="E15" s="1214"/>
      <c r="F15" s="1214"/>
      <c r="G15" s="1214"/>
      <c r="H15" s="1214"/>
      <c r="I15" s="1214"/>
      <c r="J15" s="1214"/>
      <c r="K15" s="1214"/>
      <c r="L15" s="1214"/>
    </row>
    <row r="16" spans="1:16" ht="20.45" customHeight="1" x14ac:dyDescent="0.2">
      <c r="A16" s="436">
        <v>5</v>
      </c>
      <c r="B16" s="314" t="s">
        <v>897</v>
      </c>
      <c r="C16" s="1214"/>
      <c r="D16" s="1214"/>
      <c r="E16" s="1214"/>
      <c r="F16" s="1214"/>
      <c r="G16" s="1214"/>
      <c r="H16" s="1214"/>
      <c r="I16" s="1214"/>
      <c r="J16" s="1214"/>
      <c r="K16" s="1214"/>
      <c r="L16" s="1214"/>
    </row>
    <row r="17" spans="1:12" ht="20.45" customHeight="1" x14ac:dyDescent="0.2">
      <c r="A17" s="436">
        <v>6</v>
      </c>
      <c r="B17" s="314" t="s">
        <v>898</v>
      </c>
      <c r="C17" s="1214"/>
      <c r="D17" s="1214"/>
      <c r="E17" s="1214"/>
      <c r="F17" s="1214"/>
      <c r="G17" s="1214"/>
      <c r="H17" s="1214"/>
      <c r="I17" s="1214"/>
      <c r="J17" s="1214"/>
      <c r="K17" s="1214"/>
      <c r="L17" s="1214"/>
    </row>
    <row r="18" spans="1:12" ht="20.45" customHeight="1" x14ac:dyDescent="0.2">
      <c r="A18" s="436">
        <v>7</v>
      </c>
      <c r="B18" s="314" t="s">
        <v>899</v>
      </c>
      <c r="C18" s="1214"/>
      <c r="D18" s="1214"/>
      <c r="E18" s="1214"/>
      <c r="F18" s="1214"/>
      <c r="G18" s="1214"/>
      <c r="H18" s="1214"/>
      <c r="I18" s="1214"/>
      <c r="J18" s="1214"/>
      <c r="K18" s="1214"/>
      <c r="L18" s="1214"/>
    </row>
    <row r="19" spans="1:12" ht="20.45" customHeight="1" x14ac:dyDescent="0.2">
      <c r="A19" s="436">
        <v>8</v>
      </c>
      <c r="B19" s="314" t="s">
        <v>900</v>
      </c>
      <c r="C19" s="1214"/>
      <c r="D19" s="1214"/>
      <c r="E19" s="1214"/>
      <c r="F19" s="1214"/>
      <c r="G19" s="1214"/>
      <c r="H19" s="1214"/>
      <c r="I19" s="1214"/>
      <c r="J19" s="1214"/>
      <c r="K19" s="1214"/>
      <c r="L19" s="1214"/>
    </row>
    <row r="20" spans="1:12" ht="20.45" customHeight="1" x14ac:dyDescent="0.2">
      <c r="A20" s="436">
        <v>9</v>
      </c>
      <c r="B20" s="314" t="s">
        <v>901</v>
      </c>
      <c r="C20" s="1214"/>
      <c r="D20" s="1214"/>
      <c r="E20" s="1214"/>
      <c r="F20" s="1214"/>
      <c r="G20" s="1214"/>
      <c r="H20" s="1214"/>
      <c r="I20" s="1214"/>
      <c r="J20" s="1214"/>
      <c r="K20" s="1214"/>
      <c r="L20" s="1214"/>
    </row>
    <row r="21" spans="1:12" ht="20.45" customHeight="1" x14ac:dyDescent="0.2">
      <c r="A21" s="436">
        <v>10</v>
      </c>
      <c r="B21" s="314" t="s">
        <v>902</v>
      </c>
      <c r="C21" s="1214"/>
      <c r="D21" s="1214"/>
      <c r="E21" s="1214"/>
      <c r="F21" s="1214"/>
      <c r="G21" s="1214"/>
      <c r="H21" s="1214"/>
      <c r="I21" s="1214"/>
      <c r="J21" s="1214"/>
      <c r="K21" s="1214"/>
      <c r="L21" s="1214"/>
    </row>
    <row r="22" spans="1:12" s="453" customFormat="1" ht="20.45" customHeight="1" x14ac:dyDescent="0.2">
      <c r="A22" s="436">
        <v>11</v>
      </c>
      <c r="B22" s="45" t="s">
        <v>938</v>
      </c>
      <c r="C22" s="1214"/>
      <c r="D22" s="1214"/>
      <c r="E22" s="1214"/>
      <c r="F22" s="1214"/>
      <c r="G22" s="1214"/>
      <c r="H22" s="1214"/>
      <c r="I22" s="1214"/>
      <c r="J22" s="1214"/>
      <c r="K22" s="1214"/>
      <c r="L22" s="1214"/>
    </row>
    <row r="23" spans="1:12" s="453" customFormat="1" ht="20.45" customHeight="1" x14ac:dyDescent="0.2">
      <c r="A23" s="436">
        <v>12</v>
      </c>
      <c r="B23" s="45" t="s">
        <v>939</v>
      </c>
      <c r="C23" s="1214"/>
      <c r="D23" s="1214"/>
      <c r="E23" s="1214"/>
      <c r="F23" s="1214"/>
      <c r="G23" s="1214"/>
      <c r="H23" s="1214"/>
      <c r="I23" s="1214"/>
      <c r="J23" s="1214"/>
      <c r="K23" s="1214"/>
      <c r="L23" s="1214"/>
    </row>
    <row r="24" spans="1:12" s="453" customFormat="1" ht="20.45" customHeight="1" x14ac:dyDescent="0.2">
      <c r="A24" s="436">
        <v>13</v>
      </c>
      <c r="B24" s="45" t="s">
        <v>940</v>
      </c>
      <c r="C24" s="1214"/>
      <c r="D24" s="1214"/>
      <c r="E24" s="1214"/>
      <c r="F24" s="1214"/>
      <c r="G24" s="1214"/>
      <c r="H24" s="1214"/>
      <c r="I24" s="1214"/>
      <c r="J24" s="1214"/>
      <c r="K24" s="1214"/>
      <c r="L24" s="1214"/>
    </row>
    <row r="25" spans="1:12" s="453" customFormat="1" ht="20.45" customHeight="1" x14ac:dyDescent="0.2">
      <c r="A25" s="436">
        <v>14</v>
      </c>
      <c r="B25" s="45" t="s">
        <v>941</v>
      </c>
      <c r="C25" s="1214"/>
      <c r="D25" s="1214"/>
      <c r="E25" s="1214"/>
      <c r="F25" s="1214"/>
      <c r="G25" s="1214"/>
      <c r="H25" s="1214"/>
      <c r="I25" s="1214"/>
      <c r="J25" s="1214"/>
      <c r="K25" s="1214"/>
      <c r="L25" s="1214"/>
    </row>
    <row r="26" spans="1:12" s="453" customFormat="1" ht="20.45" customHeight="1" x14ac:dyDescent="0.2">
      <c r="A26" s="436">
        <v>15</v>
      </c>
      <c r="B26" s="45" t="s">
        <v>942</v>
      </c>
      <c r="C26" s="1214"/>
      <c r="D26" s="1214"/>
      <c r="E26" s="1214"/>
      <c r="F26" s="1214"/>
      <c r="G26" s="1214"/>
      <c r="H26" s="1214"/>
      <c r="I26" s="1214"/>
      <c r="J26" s="1214"/>
      <c r="K26" s="1214"/>
      <c r="L26" s="1214"/>
    </row>
    <row r="27" spans="1:12" s="453" customFormat="1" ht="20.45" customHeight="1" x14ac:dyDescent="0.2">
      <c r="A27" s="436">
        <v>16</v>
      </c>
      <c r="B27" s="45" t="s">
        <v>943</v>
      </c>
      <c r="C27" s="1214"/>
      <c r="D27" s="1214"/>
      <c r="E27" s="1214"/>
      <c r="F27" s="1214"/>
      <c r="G27" s="1214"/>
      <c r="H27" s="1214"/>
      <c r="I27" s="1214"/>
      <c r="J27" s="1214"/>
      <c r="K27" s="1214"/>
      <c r="L27" s="1214"/>
    </row>
    <row r="28" spans="1:12" s="453" customFormat="1" ht="20.45" customHeight="1" x14ac:dyDescent="0.2">
      <c r="A28" s="436">
        <v>17</v>
      </c>
      <c r="B28" s="45" t="s">
        <v>944</v>
      </c>
      <c r="C28" s="1214"/>
      <c r="D28" s="1214"/>
      <c r="E28" s="1214"/>
      <c r="F28" s="1214"/>
      <c r="G28" s="1214"/>
      <c r="H28" s="1214"/>
      <c r="I28" s="1214"/>
      <c r="J28" s="1214"/>
      <c r="K28" s="1214"/>
      <c r="L28" s="1214"/>
    </row>
    <row r="29" spans="1:12" s="453" customFormat="1" ht="20.45" customHeight="1" x14ac:dyDescent="0.2">
      <c r="A29" s="436">
        <v>18</v>
      </c>
      <c r="B29" s="45" t="s">
        <v>945</v>
      </c>
      <c r="C29" s="1214"/>
      <c r="D29" s="1214"/>
      <c r="E29" s="1214"/>
      <c r="F29" s="1214"/>
      <c r="G29" s="1214"/>
      <c r="H29" s="1214"/>
      <c r="I29" s="1214"/>
      <c r="J29" s="1214"/>
      <c r="K29" s="1214"/>
      <c r="L29" s="1214"/>
    </row>
    <row r="30" spans="1:12" s="453" customFormat="1" ht="20.45" customHeight="1" x14ac:dyDescent="0.2">
      <c r="A30" s="436">
        <v>19</v>
      </c>
      <c r="B30" s="45" t="s">
        <v>946</v>
      </c>
      <c r="C30" s="1214"/>
      <c r="D30" s="1214"/>
      <c r="E30" s="1214"/>
      <c r="F30" s="1214"/>
      <c r="G30" s="1214"/>
      <c r="H30" s="1214"/>
      <c r="I30" s="1214"/>
      <c r="J30" s="1214"/>
      <c r="K30" s="1214"/>
      <c r="L30" s="1214"/>
    </row>
    <row r="31" spans="1:12" s="453" customFormat="1" ht="20.45" customHeight="1" x14ac:dyDescent="0.2">
      <c r="A31" s="436">
        <v>20</v>
      </c>
      <c r="B31" s="45" t="s">
        <v>947</v>
      </c>
      <c r="C31" s="1214"/>
      <c r="D31" s="1214"/>
      <c r="E31" s="1214"/>
      <c r="F31" s="1214"/>
      <c r="G31" s="1214"/>
      <c r="H31" s="1214"/>
      <c r="I31" s="1214"/>
      <c r="J31" s="1214"/>
      <c r="K31" s="1214"/>
      <c r="L31" s="1214"/>
    </row>
    <row r="32" spans="1:12" s="453" customFormat="1" ht="20.45" customHeight="1" x14ac:dyDescent="0.2">
      <c r="A32" s="436">
        <v>21</v>
      </c>
      <c r="B32" s="45" t="s">
        <v>948</v>
      </c>
      <c r="C32" s="1214"/>
      <c r="D32" s="1214"/>
      <c r="E32" s="1214"/>
      <c r="F32" s="1214"/>
      <c r="G32" s="1214"/>
      <c r="H32" s="1214"/>
      <c r="I32" s="1214"/>
      <c r="J32" s="1214"/>
      <c r="K32" s="1214"/>
      <c r="L32" s="1214"/>
    </row>
    <row r="33" spans="1:12" s="453" customFormat="1" ht="20.45" customHeight="1" x14ac:dyDescent="0.2">
      <c r="A33" s="436">
        <v>22</v>
      </c>
      <c r="B33" s="45" t="s">
        <v>949</v>
      </c>
      <c r="C33" s="1214"/>
      <c r="D33" s="1214"/>
      <c r="E33" s="1214"/>
      <c r="F33" s="1214"/>
      <c r="G33" s="1214"/>
      <c r="H33" s="1214"/>
      <c r="I33" s="1214"/>
      <c r="J33" s="1214"/>
      <c r="K33" s="1214"/>
      <c r="L33" s="1214"/>
    </row>
    <row r="34" spans="1:12" s="453" customFormat="1" ht="15" x14ac:dyDescent="0.25">
      <c r="A34" s="478"/>
      <c r="B34" s="498"/>
      <c r="C34" s="498"/>
      <c r="D34" s="499"/>
      <c r="E34" s="499"/>
      <c r="F34" s="499"/>
      <c r="G34" s="499"/>
      <c r="H34" s="499"/>
      <c r="I34" s="499"/>
      <c r="J34" s="499"/>
      <c r="K34" s="499"/>
      <c r="L34" s="499"/>
    </row>
    <row r="35" spans="1:12" s="453" customFormat="1" ht="15" x14ac:dyDescent="0.25">
      <c r="A35" s="478"/>
      <c r="B35" s="498"/>
      <c r="C35" s="498"/>
      <c r="D35" s="499"/>
      <c r="E35" s="499"/>
      <c r="F35" s="499"/>
      <c r="G35" s="499"/>
      <c r="H35" s="499"/>
      <c r="I35" s="499"/>
      <c r="J35" s="499"/>
      <c r="K35" s="499"/>
      <c r="L35" s="499"/>
    </row>
    <row r="36" spans="1:12" s="453" customFormat="1" ht="15" x14ac:dyDescent="0.25">
      <c r="A36" s="478"/>
      <c r="B36" s="498"/>
      <c r="C36" s="498"/>
      <c r="D36" s="499"/>
      <c r="E36" s="499"/>
      <c r="F36" s="499"/>
      <c r="G36" s="499"/>
      <c r="H36" s="499"/>
      <c r="I36" s="499"/>
      <c r="J36" s="499"/>
      <c r="K36" s="499"/>
      <c r="L36" s="499"/>
    </row>
    <row r="37" spans="1:12" s="453" customFormat="1" ht="15" x14ac:dyDescent="0.25">
      <c r="A37" s="478"/>
      <c r="B37" s="498"/>
      <c r="C37" s="498"/>
      <c r="D37" s="499"/>
      <c r="E37" s="499"/>
      <c r="F37" s="499"/>
      <c r="G37" s="499"/>
      <c r="H37" s="499"/>
      <c r="I37" s="499"/>
      <c r="J37" s="499"/>
      <c r="K37" s="499"/>
      <c r="L37" s="499"/>
    </row>
    <row r="38" spans="1:12" s="453" customFormat="1" ht="15" x14ac:dyDescent="0.25">
      <c r="A38" s="478"/>
      <c r="B38" s="498"/>
      <c r="C38" s="498"/>
      <c r="D38" s="499"/>
      <c r="E38" s="499"/>
      <c r="F38" s="499"/>
      <c r="G38" s="499"/>
      <c r="H38" s="499"/>
      <c r="I38" s="499"/>
      <c r="J38" s="499"/>
      <c r="K38" s="499"/>
      <c r="L38" s="499"/>
    </row>
    <row r="39" spans="1:12" s="453" customFormat="1" ht="15" x14ac:dyDescent="0.25">
      <c r="A39" s="478"/>
      <c r="B39" s="498"/>
      <c r="C39" s="498"/>
      <c r="D39" s="499"/>
      <c r="E39" s="499"/>
      <c r="F39" s="499"/>
      <c r="G39" s="499"/>
      <c r="H39" s="499"/>
      <c r="I39" s="499"/>
      <c r="J39" s="499"/>
      <c r="K39" s="499"/>
      <c r="L39" s="499"/>
    </row>
    <row r="40" spans="1:12" x14ac:dyDescent="0.2">
      <c r="A40" s="86"/>
      <c r="B40" s="108"/>
      <c r="C40" s="108"/>
      <c r="D40" s="273"/>
      <c r="E40" s="273"/>
      <c r="F40" s="273"/>
      <c r="G40" s="273"/>
      <c r="H40" s="273"/>
      <c r="I40" s="273"/>
      <c r="J40" s="273"/>
    </row>
    <row r="41" spans="1:12" x14ac:dyDescent="0.2">
      <c r="A41" s="86"/>
      <c r="B41" s="108"/>
      <c r="C41" s="108"/>
      <c r="D41" s="273"/>
      <c r="E41" s="273"/>
      <c r="F41" s="273"/>
      <c r="G41" s="273"/>
      <c r="H41" s="273"/>
      <c r="I41" s="273"/>
      <c r="J41" s="273"/>
    </row>
    <row r="42" spans="1:12" x14ac:dyDescent="0.2">
      <c r="A42" s="86"/>
      <c r="B42" s="108"/>
      <c r="C42" s="108"/>
      <c r="D42" s="273"/>
      <c r="E42" s="273"/>
      <c r="F42" s="273"/>
      <c r="G42" s="273"/>
      <c r="H42" s="273"/>
      <c r="I42" s="273"/>
      <c r="J42" s="273"/>
    </row>
    <row r="43" spans="1:12" ht="15.75" customHeight="1" x14ac:dyDescent="0.2">
      <c r="A43" s="89" t="s">
        <v>11</v>
      </c>
      <c r="B43" s="89"/>
      <c r="C43" s="89"/>
      <c r="D43" s="89"/>
      <c r="E43" s="89"/>
      <c r="F43" s="89"/>
      <c r="G43" s="89"/>
      <c r="I43" s="1210" t="s">
        <v>12</v>
      </c>
      <c r="J43" s="1210"/>
    </row>
    <row r="44" spans="1:12" ht="12.75" customHeight="1" x14ac:dyDescent="0.2">
      <c r="A44" s="1212" t="s">
        <v>689</v>
      </c>
      <c r="B44" s="1212"/>
      <c r="C44" s="1212"/>
      <c r="D44" s="1212"/>
      <c r="E44" s="1212"/>
      <c r="F44" s="1212"/>
      <c r="G44" s="1212"/>
      <c r="H44" s="1212"/>
      <c r="I44" s="1212"/>
      <c r="J44" s="1212"/>
    </row>
    <row r="45" spans="1:12" ht="12.75" customHeight="1" x14ac:dyDescent="0.2">
      <c r="A45" s="274"/>
      <c r="B45" s="274"/>
      <c r="C45" s="274"/>
      <c r="D45" s="274"/>
      <c r="E45" s="274"/>
      <c r="F45" s="274"/>
      <c r="G45" s="274"/>
      <c r="H45" s="1210" t="s">
        <v>19</v>
      </c>
      <c r="I45" s="1210"/>
      <c r="J45" s="1210"/>
      <c r="K45" s="1210"/>
    </row>
    <row r="46" spans="1:12" x14ac:dyDescent="0.2">
      <c r="A46" s="89"/>
      <c r="B46" s="89"/>
      <c r="C46" s="89"/>
      <c r="E46" s="89"/>
      <c r="H46" s="1213" t="s">
        <v>86</v>
      </c>
      <c r="I46" s="1213"/>
      <c r="J46" s="1213"/>
    </row>
    <row r="50" spans="1:10" x14ac:dyDescent="0.2">
      <c r="A50" s="1209"/>
      <c r="B50" s="1209"/>
      <c r="C50" s="1209"/>
      <c r="D50" s="1209"/>
      <c r="E50" s="1209"/>
      <c r="F50" s="1209"/>
      <c r="G50" s="1209"/>
      <c r="H50" s="1209"/>
      <c r="I50" s="1209"/>
      <c r="J50" s="1209"/>
    </row>
    <row r="52" spans="1:10" x14ac:dyDescent="0.2">
      <c r="A52" s="1209"/>
      <c r="B52" s="1209"/>
      <c r="C52" s="1209"/>
      <c r="D52" s="1209"/>
      <c r="E52" s="1209"/>
      <c r="F52" s="1209"/>
      <c r="G52" s="1209"/>
      <c r="H52" s="1209"/>
      <c r="I52" s="1209"/>
      <c r="J52" s="1209"/>
    </row>
  </sheetData>
  <mergeCells count="20">
    <mergeCell ref="E1:I1"/>
    <mergeCell ref="A2:J2"/>
    <mergeCell ref="A3:J3"/>
    <mergeCell ref="A8:B8"/>
    <mergeCell ref="A5:L5"/>
    <mergeCell ref="H8:L8"/>
    <mergeCell ref="A52:J52"/>
    <mergeCell ref="H45:K45"/>
    <mergeCell ref="A9:A10"/>
    <mergeCell ref="B9:B10"/>
    <mergeCell ref="C9:D9"/>
    <mergeCell ref="E9:F9"/>
    <mergeCell ref="G9:H9"/>
    <mergeCell ref="I9:J9"/>
    <mergeCell ref="K9:L9"/>
    <mergeCell ref="I43:J43"/>
    <mergeCell ref="A44:J44"/>
    <mergeCell ref="H46:J46"/>
    <mergeCell ref="A50:J50"/>
    <mergeCell ref="C12:L33"/>
  </mergeCells>
  <printOptions horizontalCentered="1"/>
  <pageMargins left="0.70866141732283472" right="0.70866141732283472" top="0.23622047244094491" bottom="0" header="0.31496062992125984" footer="0.31496062992125984"/>
  <pageSetup paperSize="9" scale="7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view="pageBreakPreview" topLeftCell="A13" zoomScaleNormal="90" zoomScaleSheetLayoutView="100" workbookViewId="0">
      <selection activeCell="F34" sqref="F34"/>
    </sheetView>
  </sheetViews>
  <sheetFormatPr defaultRowHeight="12.75" x14ac:dyDescent="0.2"/>
  <cols>
    <col min="1" max="1" width="6.5703125" customWidth="1"/>
    <col min="2" max="2" width="15.5703125" customWidth="1"/>
    <col min="3" max="3" width="17.28515625" customWidth="1"/>
    <col min="4" max="4" width="21" customWidth="1"/>
    <col min="5" max="5" width="21.140625" customWidth="1"/>
    <col min="6" max="6" width="20.7109375" customWidth="1"/>
    <col min="7" max="7" width="23.5703125" customWidth="1"/>
    <col min="8" max="8" width="22.7109375" customWidth="1"/>
  </cols>
  <sheetData>
    <row r="1" spans="1:8" ht="18" x14ac:dyDescent="0.35">
      <c r="A1" s="853" t="s">
        <v>0</v>
      </c>
      <c r="B1" s="853"/>
      <c r="C1" s="853"/>
      <c r="D1" s="853"/>
      <c r="E1" s="853"/>
      <c r="F1" s="853"/>
      <c r="G1" s="853"/>
      <c r="H1" s="174" t="s">
        <v>258</v>
      </c>
    </row>
    <row r="2" spans="1:8" ht="21" x14ac:dyDescent="0.35">
      <c r="A2" s="854" t="s">
        <v>709</v>
      </c>
      <c r="B2" s="854"/>
      <c r="C2" s="854"/>
      <c r="D2" s="854"/>
      <c r="E2" s="854"/>
      <c r="F2" s="854"/>
      <c r="G2" s="854"/>
      <c r="H2" s="854"/>
    </row>
    <row r="3" spans="1:8" ht="15" x14ac:dyDescent="0.3">
      <c r="A3" s="176"/>
      <c r="B3" s="176"/>
    </row>
    <row r="4" spans="1:8" ht="18" customHeight="1" x14ac:dyDescent="0.35">
      <c r="A4" s="855" t="s">
        <v>750</v>
      </c>
      <c r="B4" s="855"/>
      <c r="C4" s="855"/>
      <c r="D4" s="855"/>
      <c r="E4" s="855"/>
      <c r="F4" s="855"/>
      <c r="G4" s="855"/>
      <c r="H4" s="855"/>
    </row>
    <row r="5" spans="1:8" ht="15" x14ac:dyDescent="0.3">
      <c r="A5" s="177" t="s">
        <v>259</v>
      </c>
      <c r="B5" s="177"/>
    </row>
    <row r="6" spans="1:8" ht="15" x14ac:dyDescent="0.3">
      <c r="A6" s="177"/>
      <c r="B6" s="177"/>
      <c r="G6" s="856" t="s">
        <v>788</v>
      </c>
      <c r="H6" s="856"/>
    </row>
    <row r="7" spans="1:8" s="343" customFormat="1" ht="59.25" customHeight="1" x14ac:dyDescent="0.2">
      <c r="A7" s="368" t="s">
        <v>2</v>
      </c>
      <c r="B7" s="368" t="s">
        <v>3</v>
      </c>
      <c r="C7" s="369" t="s">
        <v>260</v>
      </c>
      <c r="D7" s="369" t="s">
        <v>261</v>
      </c>
      <c r="E7" s="369" t="s">
        <v>262</v>
      </c>
      <c r="F7" s="369" t="s">
        <v>263</v>
      </c>
      <c r="G7" s="369" t="s">
        <v>264</v>
      </c>
      <c r="H7" s="369" t="s">
        <v>265</v>
      </c>
    </row>
    <row r="8" spans="1:8" s="174" customFormat="1" ht="15" x14ac:dyDescent="0.25">
      <c r="A8" s="179" t="s">
        <v>266</v>
      </c>
      <c r="B8" s="179" t="s">
        <v>267</v>
      </c>
      <c r="C8" s="179" t="s">
        <v>268</v>
      </c>
      <c r="D8" s="179" t="s">
        <v>269</v>
      </c>
      <c r="E8" s="179" t="s">
        <v>270</v>
      </c>
      <c r="F8" s="179" t="s">
        <v>271</v>
      </c>
      <c r="G8" s="179" t="s">
        <v>272</v>
      </c>
      <c r="H8" s="179" t="s">
        <v>273</v>
      </c>
    </row>
    <row r="9" spans="1:8" ht="17.45" customHeight="1" x14ac:dyDescent="0.25">
      <c r="A9" s="378">
        <v>1</v>
      </c>
      <c r="B9" s="45" t="s">
        <v>893</v>
      </c>
      <c r="C9" s="301">
        <v>935</v>
      </c>
      <c r="D9" s="309">
        <v>19</v>
      </c>
      <c r="E9" s="304">
        <v>544</v>
      </c>
      <c r="F9" s="303">
        <f>SUM(C9:E9)</f>
        <v>1498</v>
      </c>
      <c r="G9" s="346">
        <v>1498</v>
      </c>
      <c r="H9" s="446"/>
    </row>
    <row r="10" spans="1:8" ht="17.45" customHeight="1" x14ac:dyDescent="0.25">
      <c r="A10" s="378">
        <v>2</v>
      </c>
      <c r="B10" s="45" t="s">
        <v>894</v>
      </c>
      <c r="C10" s="301">
        <v>264</v>
      </c>
      <c r="D10" s="305">
        <v>2</v>
      </c>
      <c r="E10" s="304">
        <v>194</v>
      </c>
      <c r="F10" s="303">
        <f t="shared" ref="F10:F18" si="0">SUM(C10:E10)</f>
        <v>460</v>
      </c>
      <c r="G10" s="346">
        <v>460</v>
      </c>
      <c r="H10" s="446"/>
    </row>
    <row r="11" spans="1:8" ht="17.45" customHeight="1" x14ac:dyDescent="0.25">
      <c r="A11" s="658">
        <v>3</v>
      </c>
      <c r="B11" s="45" t="s">
        <v>895</v>
      </c>
      <c r="C11" s="302">
        <v>892</v>
      </c>
      <c r="D11" s="305">
        <v>0</v>
      </c>
      <c r="E11" s="305">
        <v>514</v>
      </c>
      <c r="F11" s="303">
        <f t="shared" si="0"/>
        <v>1406</v>
      </c>
      <c r="G11" s="346">
        <v>1406</v>
      </c>
      <c r="H11" s="446"/>
    </row>
    <row r="12" spans="1:8" ht="17.45" customHeight="1" x14ac:dyDescent="0.25">
      <c r="A12" s="658">
        <v>4</v>
      </c>
      <c r="B12" s="45" t="s">
        <v>896</v>
      </c>
      <c r="C12" s="302">
        <v>899</v>
      </c>
      <c r="D12" s="302">
        <v>5</v>
      </c>
      <c r="E12" s="306">
        <v>592</v>
      </c>
      <c r="F12" s="303">
        <f t="shared" si="0"/>
        <v>1496</v>
      </c>
      <c r="G12" s="346">
        <v>1496</v>
      </c>
      <c r="H12" s="446"/>
    </row>
    <row r="13" spans="1:8" ht="17.45" customHeight="1" x14ac:dyDescent="0.25">
      <c r="A13" s="658">
        <v>5</v>
      </c>
      <c r="B13" s="45" t="s">
        <v>897</v>
      </c>
      <c r="C13" s="301">
        <v>688</v>
      </c>
      <c r="D13" s="305">
        <v>6</v>
      </c>
      <c r="E13" s="307">
        <v>423</v>
      </c>
      <c r="F13" s="303">
        <f t="shared" si="0"/>
        <v>1117</v>
      </c>
      <c r="G13" s="346">
        <v>1117</v>
      </c>
      <c r="H13" s="446"/>
    </row>
    <row r="14" spans="1:8" ht="17.45" customHeight="1" x14ac:dyDescent="0.25">
      <c r="A14" s="658">
        <v>6</v>
      </c>
      <c r="B14" s="45" t="s">
        <v>898</v>
      </c>
      <c r="C14" s="301">
        <v>643</v>
      </c>
      <c r="D14" s="310">
        <v>14</v>
      </c>
      <c r="E14" s="308">
        <v>558</v>
      </c>
      <c r="F14" s="303">
        <f t="shared" si="0"/>
        <v>1215</v>
      </c>
      <c r="G14" s="346">
        <v>1215</v>
      </c>
      <c r="H14" s="446"/>
    </row>
    <row r="15" spans="1:8" ht="17.45" customHeight="1" x14ac:dyDescent="0.25">
      <c r="A15" s="658">
        <v>7</v>
      </c>
      <c r="B15" s="45" t="s">
        <v>899</v>
      </c>
      <c r="C15" s="301">
        <f>509+17</f>
        <v>526</v>
      </c>
      <c r="D15" s="305">
        <v>2</v>
      </c>
      <c r="E15" s="305">
        <v>331</v>
      </c>
      <c r="F15" s="303">
        <f t="shared" si="0"/>
        <v>859</v>
      </c>
      <c r="G15" s="346">
        <v>859</v>
      </c>
      <c r="H15" s="446"/>
    </row>
    <row r="16" spans="1:8" ht="17.45" customHeight="1" x14ac:dyDescent="0.25">
      <c r="A16" s="658">
        <v>8</v>
      </c>
      <c r="B16" s="45" t="s">
        <v>900</v>
      </c>
      <c r="C16" s="301">
        <v>457</v>
      </c>
      <c r="D16" s="305">
        <v>5</v>
      </c>
      <c r="E16" s="305">
        <v>322</v>
      </c>
      <c r="F16" s="303">
        <f t="shared" si="0"/>
        <v>784</v>
      </c>
      <c r="G16" s="346">
        <v>784</v>
      </c>
      <c r="H16" s="446"/>
    </row>
    <row r="17" spans="1:10" ht="17.45" customHeight="1" x14ac:dyDescent="0.25">
      <c r="A17" s="658">
        <v>9</v>
      </c>
      <c r="B17" s="45" t="s">
        <v>901</v>
      </c>
      <c r="C17" s="301">
        <v>1004</v>
      </c>
      <c r="D17" s="309">
        <v>11</v>
      </c>
      <c r="E17" s="309">
        <v>675</v>
      </c>
      <c r="F17" s="303">
        <f t="shared" si="0"/>
        <v>1690</v>
      </c>
      <c r="G17" s="346">
        <v>1690</v>
      </c>
      <c r="H17" s="446"/>
    </row>
    <row r="18" spans="1:10" ht="17.45" customHeight="1" x14ac:dyDescent="0.25">
      <c r="A18" s="658">
        <v>10</v>
      </c>
      <c r="B18" s="45" t="s">
        <v>902</v>
      </c>
      <c r="C18" s="301">
        <v>925</v>
      </c>
      <c r="D18" s="305">
        <v>11</v>
      </c>
      <c r="E18" s="305">
        <v>536</v>
      </c>
      <c r="F18" s="303">
        <f t="shared" si="0"/>
        <v>1472</v>
      </c>
      <c r="G18" s="346">
        <v>1472</v>
      </c>
      <c r="H18" s="446"/>
    </row>
    <row r="19" spans="1:10" ht="17.45" customHeight="1" x14ac:dyDescent="0.25">
      <c r="A19" s="658">
        <v>11</v>
      </c>
      <c r="B19" s="45" t="s">
        <v>938</v>
      </c>
      <c r="C19" s="500">
        <v>203</v>
      </c>
      <c r="D19" s="500">
        <v>11</v>
      </c>
      <c r="E19" s="500">
        <v>275</v>
      </c>
      <c r="F19" s="303">
        <f>SUM(C19:E19)</f>
        <v>489</v>
      </c>
      <c r="G19" s="446">
        <v>489</v>
      </c>
      <c r="H19" s="446"/>
      <c r="I19" s="500">
        <f>D19+E19</f>
        <v>286</v>
      </c>
      <c r="J19" s="500"/>
    </row>
    <row r="20" spans="1:10" ht="17.45" customHeight="1" x14ac:dyDescent="0.25">
      <c r="A20" s="658">
        <v>12</v>
      </c>
      <c r="B20" s="45" t="s">
        <v>939</v>
      </c>
      <c r="C20" s="501">
        <f>345+2</f>
        <v>347</v>
      </c>
      <c r="D20" s="501">
        <v>12</v>
      </c>
      <c r="E20" s="501">
        <v>184</v>
      </c>
      <c r="F20" s="303">
        <f t="shared" ref="F20:F30" si="1">SUM(C20:E20)</f>
        <v>543</v>
      </c>
      <c r="G20" s="446">
        <v>543</v>
      </c>
      <c r="H20" s="465"/>
      <c r="I20" s="500">
        <f t="shared" ref="I20:I30" si="2">D20+E20</f>
        <v>196</v>
      </c>
      <c r="J20" s="501"/>
    </row>
    <row r="21" spans="1:10" ht="17.45" customHeight="1" x14ac:dyDescent="0.25">
      <c r="A21" s="658">
        <v>13</v>
      </c>
      <c r="B21" s="45" t="s">
        <v>940</v>
      </c>
      <c r="C21" s="501">
        <v>709</v>
      </c>
      <c r="D21" s="501">
        <v>96</v>
      </c>
      <c r="E21" s="501">
        <v>422</v>
      </c>
      <c r="F21" s="303">
        <f t="shared" si="1"/>
        <v>1227</v>
      </c>
      <c r="G21" s="446">
        <v>1227</v>
      </c>
      <c r="H21" s="465"/>
      <c r="I21" s="500">
        <f t="shared" si="2"/>
        <v>518</v>
      </c>
      <c r="J21" s="501"/>
    </row>
    <row r="22" spans="1:10" ht="17.45" customHeight="1" x14ac:dyDescent="0.25">
      <c r="A22" s="658">
        <v>14</v>
      </c>
      <c r="B22" s="45" t="s">
        <v>941</v>
      </c>
      <c r="C22" s="500">
        <v>650</v>
      </c>
      <c r="D22" s="504">
        <v>51</v>
      </c>
      <c r="E22" s="503">
        <v>739</v>
      </c>
      <c r="F22" s="303">
        <f t="shared" si="1"/>
        <v>1440</v>
      </c>
      <c r="G22" s="446">
        <v>1440</v>
      </c>
      <c r="H22" s="465"/>
      <c r="I22" s="500">
        <f t="shared" si="2"/>
        <v>790</v>
      </c>
      <c r="J22" s="504"/>
    </row>
    <row r="23" spans="1:10" ht="17.45" customHeight="1" x14ac:dyDescent="0.25">
      <c r="A23" s="658">
        <v>15</v>
      </c>
      <c r="B23" s="45" t="s">
        <v>942</v>
      </c>
      <c r="C23" s="501">
        <v>377</v>
      </c>
      <c r="D23" s="500">
        <v>22</v>
      </c>
      <c r="E23" s="500">
        <v>382</v>
      </c>
      <c r="F23" s="303">
        <f t="shared" si="1"/>
        <v>781</v>
      </c>
      <c r="G23" s="446">
        <v>781</v>
      </c>
      <c r="H23" s="465"/>
      <c r="I23" s="500">
        <f t="shared" si="2"/>
        <v>404</v>
      </c>
      <c r="J23" s="500"/>
    </row>
    <row r="24" spans="1:10" ht="17.45" customHeight="1" x14ac:dyDescent="0.25">
      <c r="A24" s="658">
        <v>16</v>
      </c>
      <c r="B24" s="45" t="s">
        <v>943</v>
      </c>
      <c r="C24" s="501">
        <v>497</v>
      </c>
      <c r="D24" s="501">
        <v>81</v>
      </c>
      <c r="E24" s="501">
        <v>233</v>
      </c>
      <c r="F24" s="303">
        <f t="shared" si="1"/>
        <v>811</v>
      </c>
      <c r="G24" s="446">
        <v>811</v>
      </c>
      <c r="H24" s="465"/>
      <c r="I24" s="500">
        <f t="shared" si="2"/>
        <v>314</v>
      </c>
      <c r="J24" s="501"/>
    </row>
    <row r="25" spans="1:10" ht="17.45" customHeight="1" x14ac:dyDescent="0.25">
      <c r="A25" s="658">
        <v>17</v>
      </c>
      <c r="B25" s="45" t="s">
        <v>944</v>
      </c>
      <c r="C25" s="501">
        <v>335</v>
      </c>
      <c r="D25" s="500">
        <v>16</v>
      </c>
      <c r="E25" s="500">
        <v>167</v>
      </c>
      <c r="F25" s="303">
        <f t="shared" si="1"/>
        <v>518</v>
      </c>
      <c r="G25" s="446">
        <v>518</v>
      </c>
      <c r="H25" s="465"/>
      <c r="I25" s="500">
        <f t="shared" si="2"/>
        <v>183</v>
      </c>
      <c r="J25" s="500"/>
    </row>
    <row r="26" spans="1:10" ht="17.45" customHeight="1" x14ac:dyDescent="0.25">
      <c r="A26" s="658">
        <v>18</v>
      </c>
      <c r="B26" s="45" t="s">
        <v>945</v>
      </c>
      <c r="C26" s="501">
        <v>1128</v>
      </c>
      <c r="D26" s="501">
        <v>13</v>
      </c>
      <c r="E26" s="501">
        <v>728</v>
      </c>
      <c r="F26" s="303">
        <f t="shared" si="1"/>
        <v>1869</v>
      </c>
      <c r="G26" s="446">
        <v>1869</v>
      </c>
      <c r="H26" s="465"/>
      <c r="I26" s="500">
        <f t="shared" si="2"/>
        <v>741</v>
      </c>
      <c r="J26" s="501"/>
    </row>
    <row r="27" spans="1:10" ht="17.45" customHeight="1" x14ac:dyDescent="0.25">
      <c r="A27" s="658">
        <v>19</v>
      </c>
      <c r="B27" s="45" t="s">
        <v>946</v>
      </c>
      <c r="C27" s="501">
        <v>434</v>
      </c>
      <c r="D27" s="501">
        <v>37</v>
      </c>
      <c r="E27" s="501">
        <v>295</v>
      </c>
      <c r="F27" s="303">
        <f t="shared" si="1"/>
        <v>766</v>
      </c>
      <c r="G27" s="446">
        <v>766</v>
      </c>
      <c r="H27" s="465"/>
      <c r="I27" s="500">
        <f t="shared" si="2"/>
        <v>332</v>
      </c>
      <c r="J27" s="501"/>
    </row>
    <row r="28" spans="1:10" ht="17.45" customHeight="1" x14ac:dyDescent="0.25">
      <c r="A28" s="658">
        <v>20</v>
      </c>
      <c r="B28" s="45" t="s">
        <v>947</v>
      </c>
      <c r="C28" s="302">
        <v>995</v>
      </c>
      <c r="D28" s="501">
        <v>67</v>
      </c>
      <c r="E28" s="501">
        <v>724</v>
      </c>
      <c r="F28" s="303">
        <f t="shared" si="1"/>
        <v>1786</v>
      </c>
      <c r="G28" s="446">
        <v>1786</v>
      </c>
      <c r="H28" s="465"/>
      <c r="I28" s="500">
        <f t="shared" si="2"/>
        <v>791</v>
      </c>
      <c r="J28" s="501"/>
    </row>
    <row r="29" spans="1:10" ht="17.45" customHeight="1" x14ac:dyDescent="0.25">
      <c r="A29" s="658">
        <v>21</v>
      </c>
      <c r="B29" s="45" t="s">
        <v>948</v>
      </c>
      <c r="C29" s="501">
        <f>184+31</f>
        <v>215</v>
      </c>
      <c r="D29" s="501">
        <v>2</v>
      </c>
      <c r="E29" s="501">
        <v>156</v>
      </c>
      <c r="F29" s="303">
        <f t="shared" si="1"/>
        <v>373</v>
      </c>
      <c r="G29" s="446">
        <v>373</v>
      </c>
      <c r="H29" s="465"/>
      <c r="I29" s="500">
        <f t="shared" si="2"/>
        <v>158</v>
      </c>
      <c r="J29" s="501"/>
    </row>
    <row r="30" spans="1:10" ht="17.45" customHeight="1" x14ac:dyDescent="0.25">
      <c r="A30" s="658">
        <v>22</v>
      </c>
      <c r="B30" s="45" t="s">
        <v>949</v>
      </c>
      <c r="C30" s="502">
        <v>217</v>
      </c>
      <c r="D30" s="502">
        <v>39</v>
      </c>
      <c r="E30" s="502">
        <v>265</v>
      </c>
      <c r="F30" s="303">
        <f t="shared" si="1"/>
        <v>521</v>
      </c>
      <c r="G30" s="446">
        <v>521</v>
      </c>
      <c r="H30" s="465"/>
      <c r="I30" s="500">
        <f t="shared" si="2"/>
        <v>304</v>
      </c>
      <c r="J30" s="502"/>
    </row>
    <row r="31" spans="1:10" s="14" customFormat="1" ht="19.899999999999999" customHeight="1" x14ac:dyDescent="0.25">
      <c r="A31" s="344"/>
      <c r="B31" s="632" t="s">
        <v>950</v>
      </c>
      <c r="C31" s="632">
        <f>SUM(C9:C30)</f>
        <v>13340</v>
      </c>
      <c r="D31" s="659">
        <f t="shared" ref="D31:G31" si="3">SUM(D9:D30)</f>
        <v>522</v>
      </c>
      <c r="E31" s="659">
        <f t="shared" si="3"/>
        <v>9259</v>
      </c>
      <c r="F31" s="659">
        <f t="shared" si="3"/>
        <v>23121</v>
      </c>
      <c r="G31" s="659">
        <f t="shared" si="3"/>
        <v>23121</v>
      </c>
      <c r="H31" s="632"/>
      <c r="I31" s="634"/>
      <c r="J31" s="635"/>
    </row>
    <row r="32" spans="1:10" x14ac:dyDescent="0.2">
      <c r="A32" s="180" t="s">
        <v>274</v>
      </c>
      <c r="I32" s="501"/>
      <c r="J32" s="501"/>
    </row>
    <row r="35" spans="1:11" ht="15" customHeight="1" x14ac:dyDescent="0.2">
      <c r="A35" s="181"/>
      <c r="B35" s="181"/>
      <c r="C35" s="181"/>
      <c r="D35" s="181"/>
      <c r="E35" s="181"/>
      <c r="F35" s="851" t="s">
        <v>12</v>
      </c>
      <c r="G35" s="851"/>
      <c r="H35" s="182"/>
    </row>
    <row r="36" spans="1:11" ht="15" customHeight="1" x14ac:dyDescent="0.2">
      <c r="A36" s="181"/>
      <c r="B36" s="181"/>
      <c r="C36" s="181"/>
      <c r="D36" s="181"/>
      <c r="E36" s="181"/>
      <c r="F36" s="851" t="s">
        <v>13</v>
      </c>
      <c r="G36" s="851"/>
      <c r="H36" s="851"/>
    </row>
    <row r="37" spans="1:11" ht="15" customHeight="1" x14ac:dyDescent="0.2">
      <c r="A37" s="181"/>
      <c r="B37" s="181"/>
      <c r="C37" s="181"/>
      <c r="D37" s="181"/>
      <c r="E37" s="181"/>
      <c r="F37" s="851" t="s">
        <v>89</v>
      </c>
      <c r="G37" s="851"/>
      <c r="H37" s="851"/>
    </row>
    <row r="38" spans="1:11" x14ac:dyDescent="0.2">
      <c r="A38" s="181" t="s">
        <v>11</v>
      </c>
      <c r="C38" s="181"/>
      <c r="D38" s="181"/>
      <c r="E38" s="181"/>
      <c r="F38" s="852" t="s">
        <v>86</v>
      </c>
      <c r="G38" s="852"/>
      <c r="H38" s="183"/>
    </row>
    <row r="39" spans="1:11" x14ac:dyDescent="0.2">
      <c r="A39" s="181"/>
      <c r="B39" s="181"/>
      <c r="C39" s="181"/>
      <c r="D39" s="181"/>
      <c r="E39" s="181"/>
      <c r="F39" s="181"/>
      <c r="G39" s="181"/>
      <c r="H39" s="181"/>
      <c r="I39" s="181"/>
      <c r="J39" s="181"/>
      <c r="K39" s="181"/>
    </row>
  </sheetData>
  <mergeCells count="8">
    <mergeCell ref="F37:H37"/>
    <mergeCell ref="F38:G38"/>
    <mergeCell ref="A1:G1"/>
    <mergeCell ref="A2:H2"/>
    <mergeCell ref="A4:H4"/>
    <mergeCell ref="G6:H6"/>
    <mergeCell ref="F35:G35"/>
    <mergeCell ref="F36:H36"/>
  </mergeCells>
  <printOptions horizontalCentered="1"/>
  <pageMargins left="0.70866141732283472" right="0.70866141732283472" top="0.23622047244094491" bottom="0" header="0.31496062992125984" footer="0.31496062992125984"/>
  <pageSetup paperSize="9" scale="86"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view="pageBreakPreview" topLeftCell="A10" zoomScaleSheetLayoutView="100" workbookViewId="0">
      <selection activeCell="C12" sqref="C12:L33"/>
    </sheetView>
  </sheetViews>
  <sheetFormatPr defaultColWidth="9.140625" defaultRowHeight="12.75" x14ac:dyDescent="0.2"/>
  <cols>
    <col min="1" max="1" width="7.42578125" style="149" customWidth="1"/>
    <col min="2" max="2" width="17.140625" style="149" customWidth="1"/>
    <col min="3" max="3" width="11" style="149" customWidth="1"/>
    <col min="4" max="4" width="10" style="149" customWidth="1"/>
    <col min="5" max="5" width="11.85546875" style="149" customWidth="1"/>
    <col min="6" max="6" width="12.140625" style="149" customWidth="1"/>
    <col min="7" max="7" width="13.28515625" style="149" customWidth="1"/>
    <col min="8" max="8" width="14.5703125" style="149" customWidth="1"/>
    <col min="9" max="9" width="12" style="149" customWidth="1"/>
    <col min="10" max="10" width="13.140625" style="149" customWidth="1"/>
    <col min="11" max="11" width="12.140625" style="149" customWidth="1"/>
    <col min="12" max="12" width="12" style="149" customWidth="1"/>
    <col min="13" max="16384" width="9.140625" style="149"/>
  </cols>
  <sheetData>
    <row r="1" spans="1:16" s="79" customFormat="1" x14ac:dyDescent="0.2">
      <c r="E1" s="1215"/>
      <c r="F1" s="1215"/>
      <c r="G1" s="1215"/>
      <c r="H1" s="1215"/>
      <c r="I1" s="1215"/>
      <c r="J1" s="269" t="s">
        <v>688</v>
      </c>
    </row>
    <row r="2" spans="1:16" s="79" customFormat="1" ht="15" x14ac:dyDescent="0.2">
      <c r="A2" s="1216" t="s">
        <v>0</v>
      </c>
      <c r="B2" s="1216"/>
      <c r="C2" s="1216"/>
      <c r="D2" s="1216"/>
      <c r="E2" s="1216"/>
      <c r="F2" s="1216"/>
      <c r="G2" s="1216"/>
      <c r="H2" s="1216"/>
      <c r="I2" s="1216"/>
      <c r="J2" s="1216"/>
    </row>
    <row r="3" spans="1:16" s="79" customFormat="1" ht="20.25" x14ac:dyDescent="0.3">
      <c r="A3" s="940" t="s">
        <v>709</v>
      </c>
      <c r="B3" s="940"/>
      <c r="C3" s="940"/>
      <c r="D3" s="940"/>
      <c r="E3" s="940"/>
      <c r="F3" s="940"/>
      <c r="G3" s="940"/>
      <c r="H3" s="940"/>
      <c r="I3" s="940"/>
      <c r="J3" s="940"/>
    </row>
    <row r="4" spans="1:16" s="79" customFormat="1" ht="14.25" customHeight="1" x14ac:dyDescent="0.2"/>
    <row r="5" spans="1:16" ht="16.5" customHeight="1" x14ac:dyDescent="0.25">
      <c r="A5" s="1217" t="s">
        <v>784</v>
      </c>
      <c r="B5" s="1217"/>
      <c r="C5" s="1217"/>
      <c r="D5" s="1217"/>
      <c r="E5" s="1217"/>
      <c r="F5" s="1217"/>
      <c r="G5" s="1217"/>
      <c r="H5" s="1217"/>
      <c r="I5" s="1217"/>
      <c r="J5" s="1217"/>
      <c r="K5" s="1217"/>
      <c r="L5" s="1217"/>
    </row>
    <row r="6" spans="1:16" ht="13.5" customHeight="1" x14ac:dyDescent="0.2">
      <c r="A6" s="270"/>
      <c r="B6" s="270"/>
      <c r="C6" s="270"/>
      <c r="D6" s="270"/>
      <c r="E6" s="270"/>
      <c r="F6" s="270"/>
      <c r="G6" s="270"/>
      <c r="H6" s="270"/>
      <c r="I6" s="270"/>
      <c r="J6" s="270"/>
    </row>
    <row r="7" spans="1:16" ht="0.75" customHeight="1" x14ac:dyDescent="0.2"/>
    <row r="8" spans="1:16" x14ac:dyDescent="0.2">
      <c r="A8" s="1213" t="s">
        <v>681</v>
      </c>
      <c r="B8" s="1213"/>
      <c r="C8" s="271"/>
      <c r="H8" s="1218" t="s">
        <v>786</v>
      </c>
      <c r="I8" s="1218"/>
      <c r="J8" s="1218"/>
      <c r="K8" s="1218"/>
      <c r="L8" s="1218"/>
    </row>
    <row r="9" spans="1:16" ht="21" customHeight="1" x14ac:dyDescent="0.2">
      <c r="A9" s="1045" t="s">
        <v>2</v>
      </c>
      <c r="B9" s="1045" t="s">
        <v>39</v>
      </c>
      <c r="C9" s="1211" t="s">
        <v>682</v>
      </c>
      <c r="D9" s="1211"/>
      <c r="E9" s="1211" t="s">
        <v>129</v>
      </c>
      <c r="F9" s="1211"/>
      <c r="G9" s="1211" t="s">
        <v>683</v>
      </c>
      <c r="H9" s="1211"/>
      <c r="I9" s="1211" t="s">
        <v>130</v>
      </c>
      <c r="J9" s="1211"/>
      <c r="K9" s="1211" t="s">
        <v>131</v>
      </c>
      <c r="L9" s="1211"/>
      <c r="O9" s="272"/>
      <c r="P9" s="273"/>
    </row>
    <row r="10" spans="1:16" ht="45" customHeight="1" x14ac:dyDescent="0.2">
      <c r="A10" s="1045"/>
      <c r="B10" s="1045"/>
      <c r="C10" s="83" t="s">
        <v>684</v>
      </c>
      <c r="D10" s="83" t="s">
        <v>685</v>
      </c>
      <c r="E10" s="83" t="s">
        <v>686</v>
      </c>
      <c r="F10" s="83" t="s">
        <v>687</v>
      </c>
      <c r="G10" s="83" t="s">
        <v>686</v>
      </c>
      <c r="H10" s="83" t="s">
        <v>687</v>
      </c>
      <c r="I10" s="83" t="s">
        <v>684</v>
      </c>
      <c r="J10" s="83" t="s">
        <v>685</v>
      </c>
      <c r="K10" s="83" t="s">
        <v>684</v>
      </c>
      <c r="L10" s="83" t="s">
        <v>685</v>
      </c>
    </row>
    <row r="11" spans="1:16" x14ac:dyDescent="0.2">
      <c r="A11" s="83">
        <v>1</v>
      </c>
      <c r="B11" s="83">
        <v>2</v>
      </c>
      <c r="C11" s="83">
        <v>3</v>
      </c>
      <c r="D11" s="83">
        <v>4</v>
      </c>
      <c r="E11" s="83">
        <v>5</v>
      </c>
      <c r="F11" s="83">
        <v>6</v>
      </c>
      <c r="G11" s="83">
        <v>7</v>
      </c>
      <c r="H11" s="83">
        <v>8</v>
      </c>
      <c r="I11" s="83">
        <v>9</v>
      </c>
      <c r="J11" s="83">
        <v>10</v>
      </c>
      <c r="K11" s="83">
        <v>11</v>
      </c>
      <c r="L11" s="83">
        <v>12</v>
      </c>
    </row>
    <row r="12" spans="1:16" ht="17.25" customHeight="1" x14ac:dyDescent="0.2">
      <c r="A12" s="354">
        <v>1</v>
      </c>
      <c r="B12" s="45" t="s">
        <v>893</v>
      </c>
      <c r="C12" s="1214" t="s">
        <v>903</v>
      </c>
      <c r="D12" s="1214"/>
      <c r="E12" s="1214"/>
      <c r="F12" s="1214"/>
      <c r="G12" s="1214"/>
      <c r="H12" s="1214"/>
      <c r="I12" s="1214"/>
      <c r="J12" s="1214"/>
      <c r="K12" s="1214"/>
      <c r="L12" s="1214"/>
    </row>
    <row r="13" spans="1:16" ht="17.25" customHeight="1" x14ac:dyDescent="0.2">
      <c r="A13" s="354">
        <v>2</v>
      </c>
      <c r="B13" s="45" t="s">
        <v>894</v>
      </c>
      <c r="C13" s="1214"/>
      <c r="D13" s="1214"/>
      <c r="E13" s="1214"/>
      <c r="F13" s="1214"/>
      <c r="G13" s="1214"/>
      <c r="H13" s="1214"/>
      <c r="I13" s="1214"/>
      <c r="J13" s="1214"/>
      <c r="K13" s="1214"/>
      <c r="L13" s="1214"/>
    </row>
    <row r="14" spans="1:16" ht="17.25" customHeight="1" x14ac:dyDescent="0.2">
      <c r="A14" s="354">
        <v>3</v>
      </c>
      <c r="B14" s="45" t="s">
        <v>895</v>
      </c>
      <c r="C14" s="1214"/>
      <c r="D14" s="1214"/>
      <c r="E14" s="1214"/>
      <c r="F14" s="1214"/>
      <c r="G14" s="1214"/>
      <c r="H14" s="1214"/>
      <c r="I14" s="1214"/>
      <c r="J14" s="1214"/>
      <c r="K14" s="1214"/>
      <c r="L14" s="1214"/>
    </row>
    <row r="15" spans="1:16" ht="17.25" customHeight="1" x14ac:dyDescent="0.2">
      <c r="A15" s="354">
        <v>4</v>
      </c>
      <c r="B15" s="45" t="s">
        <v>896</v>
      </c>
      <c r="C15" s="1214"/>
      <c r="D15" s="1214"/>
      <c r="E15" s="1214"/>
      <c r="F15" s="1214"/>
      <c r="G15" s="1214"/>
      <c r="H15" s="1214"/>
      <c r="I15" s="1214"/>
      <c r="J15" s="1214"/>
      <c r="K15" s="1214"/>
      <c r="L15" s="1214"/>
    </row>
    <row r="16" spans="1:16" ht="17.25" customHeight="1" x14ac:dyDescent="0.2">
      <c r="A16" s="354">
        <v>5</v>
      </c>
      <c r="B16" s="45" t="s">
        <v>897</v>
      </c>
      <c r="C16" s="1214"/>
      <c r="D16" s="1214"/>
      <c r="E16" s="1214"/>
      <c r="F16" s="1214"/>
      <c r="G16" s="1214"/>
      <c r="H16" s="1214"/>
      <c r="I16" s="1214"/>
      <c r="J16" s="1214"/>
      <c r="K16" s="1214"/>
      <c r="L16" s="1214"/>
    </row>
    <row r="17" spans="1:12" ht="17.25" customHeight="1" x14ac:dyDescent="0.2">
      <c r="A17" s="354">
        <v>6</v>
      </c>
      <c r="B17" s="45" t="s">
        <v>898</v>
      </c>
      <c r="C17" s="1214"/>
      <c r="D17" s="1214"/>
      <c r="E17" s="1214"/>
      <c r="F17" s="1214"/>
      <c r="G17" s="1214"/>
      <c r="H17" s="1214"/>
      <c r="I17" s="1214"/>
      <c r="J17" s="1214"/>
      <c r="K17" s="1214"/>
      <c r="L17" s="1214"/>
    </row>
    <row r="18" spans="1:12" ht="17.25" customHeight="1" x14ac:dyDescent="0.2">
      <c r="A18" s="354">
        <v>7</v>
      </c>
      <c r="B18" s="45" t="s">
        <v>899</v>
      </c>
      <c r="C18" s="1214"/>
      <c r="D18" s="1214"/>
      <c r="E18" s="1214"/>
      <c r="F18" s="1214"/>
      <c r="G18" s="1214"/>
      <c r="H18" s="1214"/>
      <c r="I18" s="1214"/>
      <c r="J18" s="1214"/>
      <c r="K18" s="1214"/>
      <c r="L18" s="1214"/>
    </row>
    <row r="19" spans="1:12" ht="17.25" customHeight="1" x14ac:dyDescent="0.2">
      <c r="A19" s="354">
        <v>8</v>
      </c>
      <c r="B19" s="45" t="s">
        <v>900</v>
      </c>
      <c r="C19" s="1214"/>
      <c r="D19" s="1214"/>
      <c r="E19" s="1214"/>
      <c r="F19" s="1214"/>
      <c r="G19" s="1214"/>
      <c r="H19" s="1214"/>
      <c r="I19" s="1214"/>
      <c r="J19" s="1214"/>
      <c r="K19" s="1214"/>
      <c r="L19" s="1214"/>
    </row>
    <row r="20" spans="1:12" ht="17.25" customHeight="1" x14ac:dyDescent="0.2">
      <c r="A20" s="354">
        <v>9</v>
      </c>
      <c r="B20" s="45" t="s">
        <v>901</v>
      </c>
      <c r="C20" s="1214"/>
      <c r="D20" s="1214"/>
      <c r="E20" s="1214"/>
      <c r="F20" s="1214"/>
      <c r="G20" s="1214"/>
      <c r="H20" s="1214"/>
      <c r="I20" s="1214"/>
      <c r="J20" s="1214"/>
      <c r="K20" s="1214"/>
      <c r="L20" s="1214"/>
    </row>
    <row r="21" spans="1:12" ht="17.25" customHeight="1" x14ac:dyDescent="0.2">
      <c r="A21" s="354">
        <v>10</v>
      </c>
      <c r="B21" s="45" t="s">
        <v>902</v>
      </c>
      <c r="C21" s="1214"/>
      <c r="D21" s="1214"/>
      <c r="E21" s="1214"/>
      <c r="F21" s="1214"/>
      <c r="G21" s="1214"/>
      <c r="H21" s="1214"/>
      <c r="I21" s="1214"/>
      <c r="J21" s="1214"/>
      <c r="K21" s="1214"/>
      <c r="L21" s="1214"/>
    </row>
    <row r="22" spans="1:12" s="453" customFormat="1" ht="14.25" x14ac:dyDescent="0.2">
      <c r="A22" s="354">
        <v>11</v>
      </c>
      <c r="B22" s="45" t="s">
        <v>938</v>
      </c>
      <c r="C22" s="1214"/>
      <c r="D22" s="1214"/>
      <c r="E22" s="1214"/>
      <c r="F22" s="1214"/>
      <c r="G22" s="1214"/>
      <c r="H22" s="1214"/>
      <c r="I22" s="1214"/>
      <c r="J22" s="1214"/>
      <c r="K22" s="1214"/>
      <c r="L22" s="1214"/>
    </row>
    <row r="23" spans="1:12" s="453" customFormat="1" ht="14.25" x14ac:dyDescent="0.2">
      <c r="A23" s="354">
        <v>12</v>
      </c>
      <c r="B23" s="45" t="s">
        <v>939</v>
      </c>
      <c r="C23" s="1214"/>
      <c r="D23" s="1214"/>
      <c r="E23" s="1214"/>
      <c r="F23" s="1214"/>
      <c r="G23" s="1214"/>
      <c r="H23" s="1214"/>
      <c r="I23" s="1214"/>
      <c r="J23" s="1214"/>
      <c r="K23" s="1214"/>
      <c r="L23" s="1214"/>
    </row>
    <row r="24" spans="1:12" s="453" customFormat="1" ht="14.25" x14ac:dyDescent="0.2">
      <c r="A24" s="354">
        <v>13</v>
      </c>
      <c r="B24" s="45" t="s">
        <v>940</v>
      </c>
      <c r="C24" s="1214"/>
      <c r="D24" s="1214"/>
      <c r="E24" s="1214"/>
      <c r="F24" s="1214"/>
      <c r="G24" s="1214"/>
      <c r="H24" s="1214"/>
      <c r="I24" s="1214"/>
      <c r="J24" s="1214"/>
      <c r="K24" s="1214"/>
      <c r="L24" s="1214"/>
    </row>
    <row r="25" spans="1:12" s="453" customFormat="1" ht="14.25" x14ac:dyDescent="0.2">
      <c r="A25" s="354">
        <v>14</v>
      </c>
      <c r="B25" s="45" t="s">
        <v>941</v>
      </c>
      <c r="C25" s="1214"/>
      <c r="D25" s="1214"/>
      <c r="E25" s="1214"/>
      <c r="F25" s="1214"/>
      <c r="G25" s="1214"/>
      <c r="H25" s="1214"/>
      <c r="I25" s="1214"/>
      <c r="J25" s="1214"/>
      <c r="K25" s="1214"/>
      <c r="L25" s="1214"/>
    </row>
    <row r="26" spans="1:12" s="453" customFormat="1" ht="14.25" x14ac:dyDescent="0.2">
      <c r="A26" s="354">
        <v>15</v>
      </c>
      <c r="B26" s="45" t="s">
        <v>942</v>
      </c>
      <c r="C26" s="1214"/>
      <c r="D26" s="1214"/>
      <c r="E26" s="1214"/>
      <c r="F26" s="1214"/>
      <c r="G26" s="1214"/>
      <c r="H26" s="1214"/>
      <c r="I26" s="1214"/>
      <c r="J26" s="1214"/>
      <c r="K26" s="1214"/>
      <c r="L26" s="1214"/>
    </row>
    <row r="27" spans="1:12" s="453" customFormat="1" ht="14.25" x14ac:dyDescent="0.2">
      <c r="A27" s="354">
        <v>16</v>
      </c>
      <c r="B27" s="45" t="s">
        <v>943</v>
      </c>
      <c r="C27" s="1214"/>
      <c r="D27" s="1214"/>
      <c r="E27" s="1214"/>
      <c r="F27" s="1214"/>
      <c r="G27" s="1214"/>
      <c r="H27" s="1214"/>
      <c r="I27" s="1214"/>
      <c r="J27" s="1214"/>
      <c r="K27" s="1214"/>
      <c r="L27" s="1214"/>
    </row>
    <row r="28" spans="1:12" s="453" customFormat="1" ht="14.25" x14ac:dyDescent="0.2">
      <c r="A28" s="354">
        <v>17</v>
      </c>
      <c r="B28" s="45" t="s">
        <v>944</v>
      </c>
      <c r="C28" s="1214"/>
      <c r="D28" s="1214"/>
      <c r="E28" s="1214"/>
      <c r="F28" s="1214"/>
      <c r="G28" s="1214"/>
      <c r="H28" s="1214"/>
      <c r="I28" s="1214"/>
      <c r="J28" s="1214"/>
      <c r="K28" s="1214"/>
      <c r="L28" s="1214"/>
    </row>
    <row r="29" spans="1:12" s="453" customFormat="1" ht="14.25" x14ac:dyDescent="0.2">
      <c r="A29" s="354">
        <v>18</v>
      </c>
      <c r="B29" s="45" t="s">
        <v>945</v>
      </c>
      <c r="C29" s="1214"/>
      <c r="D29" s="1214"/>
      <c r="E29" s="1214"/>
      <c r="F29" s="1214"/>
      <c r="G29" s="1214"/>
      <c r="H29" s="1214"/>
      <c r="I29" s="1214"/>
      <c r="J29" s="1214"/>
      <c r="K29" s="1214"/>
      <c r="L29" s="1214"/>
    </row>
    <row r="30" spans="1:12" s="453" customFormat="1" ht="14.25" x14ac:dyDescent="0.2">
      <c r="A30" s="354">
        <v>19</v>
      </c>
      <c r="B30" s="45" t="s">
        <v>946</v>
      </c>
      <c r="C30" s="1214"/>
      <c r="D30" s="1214"/>
      <c r="E30" s="1214"/>
      <c r="F30" s="1214"/>
      <c r="G30" s="1214"/>
      <c r="H30" s="1214"/>
      <c r="I30" s="1214"/>
      <c r="J30" s="1214"/>
      <c r="K30" s="1214"/>
      <c r="L30" s="1214"/>
    </row>
    <row r="31" spans="1:12" s="453" customFormat="1" ht="14.25" x14ac:dyDescent="0.2">
      <c r="A31" s="354">
        <v>20</v>
      </c>
      <c r="B31" s="45" t="s">
        <v>947</v>
      </c>
      <c r="C31" s="1214"/>
      <c r="D31" s="1214"/>
      <c r="E31" s="1214"/>
      <c r="F31" s="1214"/>
      <c r="G31" s="1214"/>
      <c r="H31" s="1214"/>
      <c r="I31" s="1214"/>
      <c r="J31" s="1214"/>
      <c r="K31" s="1214"/>
      <c r="L31" s="1214"/>
    </row>
    <row r="32" spans="1:12" s="453" customFormat="1" ht="14.25" x14ac:dyDescent="0.2">
      <c r="A32" s="354">
        <v>21</v>
      </c>
      <c r="B32" s="45" t="s">
        <v>948</v>
      </c>
      <c r="C32" s="1214"/>
      <c r="D32" s="1214"/>
      <c r="E32" s="1214"/>
      <c r="F32" s="1214"/>
      <c r="G32" s="1214"/>
      <c r="H32" s="1214"/>
      <c r="I32" s="1214"/>
      <c r="J32" s="1214"/>
      <c r="K32" s="1214"/>
      <c r="L32" s="1214"/>
    </row>
    <row r="33" spans="1:12" s="453" customFormat="1" ht="14.25" x14ac:dyDescent="0.2">
      <c r="A33" s="354">
        <v>22</v>
      </c>
      <c r="B33" s="45" t="s">
        <v>949</v>
      </c>
      <c r="C33" s="1214"/>
      <c r="D33" s="1214"/>
      <c r="E33" s="1214"/>
      <c r="F33" s="1214"/>
      <c r="G33" s="1214"/>
      <c r="H33" s="1214"/>
      <c r="I33" s="1214"/>
      <c r="J33" s="1214"/>
      <c r="K33" s="1214"/>
      <c r="L33" s="1214"/>
    </row>
    <row r="34" spans="1:12" s="453" customFormat="1" x14ac:dyDescent="0.2">
      <c r="A34" s="86"/>
      <c r="B34" s="108"/>
      <c r="C34" s="108"/>
      <c r="D34" s="273"/>
      <c r="E34" s="273"/>
      <c r="F34" s="273"/>
      <c r="G34" s="273"/>
      <c r="H34" s="273"/>
      <c r="I34" s="273"/>
      <c r="J34" s="273"/>
      <c r="K34" s="273"/>
      <c r="L34" s="273"/>
    </row>
    <row r="35" spans="1:12" s="453" customFormat="1" x14ac:dyDescent="0.2">
      <c r="A35" s="86"/>
      <c r="B35" s="108"/>
      <c r="C35" s="108"/>
      <c r="D35" s="273"/>
      <c r="E35" s="273"/>
      <c r="F35" s="273"/>
      <c r="G35" s="273"/>
      <c r="H35" s="273"/>
      <c r="I35" s="273"/>
      <c r="J35" s="273"/>
      <c r="K35" s="273"/>
      <c r="L35" s="273"/>
    </row>
    <row r="36" spans="1:12" s="453" customFormat="1" x14ac:dyDescent="0.2">
      <c r="A36" s="86"/>
      <c r="B36" s="108"/>
      <c r="C36" s="108"/>
      <c r="D36" s="273"/>
      <c r="E36" s="273"/>
      <c r="F36" s="273"/>
      <c r="G36" s="273"/>
      <c r="H36" s="273"/>
      <c r="I36" s="273"/>
      <c r="J36" s="273"/>
      <c r="K36" s="273"/>
      <c r="L36" s="273"/>
    </row>
    <row r="37" spans="1:12" s="453" customFormat="1" x14ac:dyDescent="0.2">
      <c r="A37" s="86"/>
      <c r="B37" s="108"/>
      <c r="C37" s="108"/>
      <c r="D37" s="273"/>
      <c r="E37" s="273"/>
      <c r="F37" s="273"/>
      <c r="G37" s="273"/>
      <c r="H37" s="273"/>
      <c r="I37" s="273"/>
      <c r="J37" s="273"/>
      <c r="K37" s="273"/>
      <c r="L37" s="273"/>
    </row>
    <row r="38" spans="1:12" s="453" customFormat="1" x14ac:dyDescent="0.2">
      <c r="A38" s="86"/>
      <c r="B38" s="108"/>
      <c r="C38" s="108"/>
      <c r="D38" s="273"/>
      <c r="E38" s="273"/>
      <c r="F38" s="273"/>
      <c r="G38" s="273"/>
      <c r="H38" s="273"/>
      <c r="I38" s="273"/>
      <c r="J38" s="273"/>
      <c r="K38" s="273"/>
      <c r="L38" s="273"/>
    </row>
    <row r="39" spans="1:12" x14ac:dyDescent="0.2">
      <c r="A39" s="86"/>
      <c r="B39" s="108"/>
      <c r="C39" s="108"/>
      <c r="D39" s="273"/>
      <c r="E39" s="273"/>
      <c r="F39" s="273"/>
      <c r="G39" s="273"/>
      <c r="H39" s="273"/>
      <c r="I39" s="273"/>
      <c r="J39" s="273"/>
    </row>
    <row r="40" spans="1:12" x14ac:dyDescent="0.2">
      <c r="A40" s="86"/>
      <c r="B40" s="108"/>
      <c r="C40" s="108"/>
      <c r="D40" s="273"/>
      <c r="E40" s="273"/>
      <c r="F40" s="273"/>
      <c r="G40" s="273"/>
      <c r="H40" s="273"/>
      <c r="I40" s="273"/>
      <c r="J40" s="273"/>
    </row>
    <row r="41" spans="1:12" x14ac:dyDescent="0.2">
      <c r="A41" s="86"/>
      <c r="B41" s="108"/>
      <c r="C41" s="108"/>
      <c r="D41" s="273"/>
      <c r="E41" s="273"/>
      <c r="F41" s="273"/>
      <c r="G41" s="273"/>
      <c r="H41" s="273"/>
      <c r="I41" s="273"/>
      <c r="J41" s="273"/>
    </row>
    <row r="42" spans="1:12" ht="15.75" customHeight="1" x14ac:dyDescent="0.2">
      <c r="A42" s="89" t="s">
        <v>11</v>
      </c>
      <c r="B42" s="89"/>
      <c r="C42" s="89"/>
      <c r="D42" s="89"/>
      <c r="E42" s="89"/>
      <c r="F42" s="89"/>
      <c r="G42" s="89"/>
      <c r="I42" s="1210" t="s">
        <v>12</v>
      </c>
      <c r="J42" s="1210"/>
    </row>
    <row r="43" spans="1:12" ht="12.75" customHeight="1" x14ac:dyDescent="0.2">
      <c r="A43" s="1212" t="s">
        <v>689</v>
      </c>
      <c r="B43" s="1212"/>
      <c r="C43" s="1212"/>
      <c r="D43" s="1212"/>
      <c r="E43" s="1212"/>
      <c r="F43" s="1212"/>
      <c r="G43" s="1212"/>
      <c r="H43" s="1212"/>
      <c r="I43" s="1212"/>
      <c r="J43" s="1212"/>
    </row>
    <row r="44" spans="1:12" ht="12.75" customHeight="1" x14ac:dyDescent="0.2">
      <c r="A44" s="274"/>
      <c r="B44" s="274"/>
      <c r="C44" s="274"/>
      <c r="D44" s="274"/>
      <c r="E44" s="274"/>
      <c r="F44" s="274"/>
      <c r="G44" s="274"/>
      <c r="H44" s="1210" t="s">
        <v>89</v>
      </c>
      <c r="I44" s="1210"/>
      <c r="J44" s="1210"/>
      <c r="K44" s="1210"/>
    </row>
    <row r="45" spans="1:12" x14ac:dyDescent="0.2">
      <c r="A45" s="89"/>
      <c r="B45" s="89"/>
      <c r="C45" s="89"/>
      <c r="E45" s="89"/>
      <c r="H45" s="1213" t="s">
        <v>86</v>
      </c>
      <c r="I45" s="1213"/>
      <c r="J45" s="1213"/>
    </row>
    <row r="49" spans="1:10" x14ac:dyDescent="0.2">
      <c r="A49" s="1209"/>
      <c r="B49" s="1209"/>
      <c r="C49" s="1209"/>
      <c r="D49" s="1209"/>
      <c r="E49" s="1209"/>
      <c r="F49" s="1209"/>
      <c r="G49" s="1209"/>
      <c r="H49" s="1209"/>
      <c r="I49" s="1209"/>
      <c r="J49" s="1209"/>
    </row>
    <row r="51" spans="1:10" x14ac:dyDescent="0.2">
      <c r="A51" s="1209"/>
      <c r="B51" s="1209"/>
      <c r="C51" s="1209"/>
      <c r="D51" s="1209"/>
      <c r="E51" s="1209"/>
      <c r="F51" s="1209"/>
      <c r="G51" s="1209"/>
      <c r="H51" s="1209"/>
      <c r="I51" s="1209"/>
      <c r="J51" s="1209"/>
    </row>
  </sheetData>
  <mergeCells count="20">
    <mergeCell ref="E1:I1"/>
    <mergeCell ref="A2:J2"/>
    <mergeCell ref="A3:J3"/>
    <mergeCell ref="A8:B8"/>
    <mergeCell ref="A5:L5"/>
    <mergeCell ref="H8:L8"/>
    <mergeCell ref="A51:J51"/>
    <mergeCell ref="H44:K44"/>
    <mergeCell ref="A9:A10"/>
    <mergeCell ref="B9:B10"/>
    <mergeCell ref="C9:D9"/>
    <mergeCell ref="E9:F9"/>
    <mergeCell ref="G9:H9"/>
    <mergeCell ref="I9:J9"/>
    <mergeCell ref="K9:L9"/>
    <mergeCell ref="I42:J42"/>
    <mergeCell ref="A43:J43"/>
    <mergeCell ref="H45:J45"/>
    <mergeCell ref="A49:J49"/>
    <mergeCell ref="C12:L33"/>
  </mergeCells>
  <printOptions horizontalCentered="1"/>
  <pageMargins left="0.70866141732283472" right="0.70866141732283472" top="0.23622047244094491" bottom="0"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topLeftCell="A10" zoomScale="106" zoomScaleSheetLayoutView="106" workbookViewId="0">
      <selection activeCell="C26" sqref="C26"/>
    </sheetView>
  </sheetViews>
  <sheetFormatPr defaultRowHeight="12.75" x14ac:dyDescent="0.2"/>
  <cols>
    <col min="1" max="1" width="8" customWidth="1"/>
    <col min="2" max="2" width="11.7109375" customWidth="1"/>
    <col min="3" max="3" width="9.7109375" customWidth="1"/>
    <col min="5" max="5" width="9.5703125" customWidth="1"/>
    <col min="6" max="6" width="9.7109375" customWidth="1"/>
    <col min="7" max="7" width="10" customWidth="1"/>
    <col min="8" max="8" width="9.85546875" customWidth="1"/>
    <col min="10" max="10" width="10.7109375" customWidth="1"/>
    <col min="11" max="11" width="8.85546875" customWidth="1"/>
    <col min="12" max="12" width="9.85546875" customWidth="1"/>
    <col min="13" max="13" width="8.85546875" customWidth="1"/>
    <col min="14" max="14" width="11" customWidth="1"/>
  </cols>
  <sheetData>
    <row r="1" spans="1:19" ht="12.75" customHeight="1" x14ac:dyDescent="0.2">
      <c r="D1" s="861"/>
      <c r="E1" s="861"/>
      <c r="F1" s="861"/>
      <c r="G1" s="861"/>
      <c r="H1" s="861"/>
      <c r="I1" s="861"/>
      <c r="L1" s="864" t="s">
        <v>91</v>
      </c>
      <c r="M1" s="864"/>
    </row>
    <row r="2" spans="1:19" ht="15.75" x14ac:dyDescent="0.25">
      <c r="A2" s="862" t="s">
        <v>0</v>
      </c>
      <c r="B2" s="862"/>
      <c r="C2" s="862"/>
      <c r="D2" s="862"/>
      <c r="E2" s="862"/>
      <c r="F2" s="862"/>
      <c r="G2" s="862"/>
      <c r="H2" s="862"/>
      <c r="I2" s="862"/>
      <c r="J2" s="862"/>
      <c r="K2" s="862"/>
      <c r="L2" s="862"/>
      <c r="M2" s="862"/>
    </row>
    <row r="3" spans="1:19" ht="20.25" x14ac:dyDescent="0.3">
      <c r="A3" s="863" t="s">
        <v>709</v>
      </c>
      <c r="B3" s="863"/>
      <c r="C3" s="863"/>
      <c r="D3" s="863"/>
      <c r="E3" s="863"/>
      <c r="F3" s="863"/>
      <c r="G3" s="863"/>
      <c r="H3" s="863"/>
      <c r="I3" s="863"/>
      <c r="J3" s="863"/>
      <c r="K3" s="863"/>
      <c r="L3" s="863"/>
      <c r="M3" s="863"/>
    </row>
    <row r="4" spans="1:19" ht="11.25" customHeight="1" x14ac:dyDescent="0.2"/>
    <row r="5" spans="1:19" ht="15.75" x14ac:dyDescent="0.25">
      <c r="A5" s="862" t="s">
        <v>751</v>
      </c>
      <c r="B5" s="862"/>
      <c r="C5" s="862"/>
      <c r="D5" s="862"/>
      <c r="E5" s="862"/>
      <c r="F5" s="862"/>
      <c r="G5" s="862"/>
      <c r="H5" s="862"/>
      <c r="I5" s="862"/>
      <c r="J5" s="862"/>
      <c r="K5" s="862"/>
      <c r="L5" s="862"/>
      <c r="M5" s="862"/>
    </row>
    <row r="7" spans="1:19" x14ac:dyDescent="0.2">
      <c r="A7" s="858" t="s">
        <v>165</v>
      </c>
      <c r="B7" s="858"/>
      <c r="K7" s="101"/>
    </row>
    <row r="8" spans="1:19" x14ac:dyDescent="0.2">
      <c r="A8" s="545"/>
      <c r="B8" s="27"/>
      <c r="K8" s="91"/>
      <c r="L8" s="857" t="s">
        <v>788</v>
      </c>
      <c r="M8" s="857"/>
      <c r="N8" s="857"/>
    </row>
    <row r="9" spans="1:19" ht="15.75" customHeight="1" x14ac:dyDescent="0.2">
      <c r="A9" s="859" t="s">
        <v>2</v>
      </c>
      <c r="B9" s="859" t="s">
        <v>3</v>
      </c>
      <c r="C9" s="870" t="s">
        <v>4</v>
      </c>
      <c r="D9" s="870"/>
      <c r="E9" s="870"/>
      <c r="F9" s="871"/>
      <c r="G9" s="872"/>
      <c r="H9" s="868" t="s">
        <v>106</v>
      </c>
      <c r="I9" s="868"/>
      <c r="J9" s="868"/>
      <c r="K9" s="868"/>
      <c r="L9" s="868"/>
      <c r="M9" s="859" t="s">
        <v>136</v>
      </c>
      <c r="N9" s="873" t="s">
        <v>137</v>
      </c>
    </row>
    <row r="10" spans="1:19" ht="38.25" x14ac:dyDescent="0.2">
      <c r="A10" s="860"/>
      <c r="B10" s="860"/>
      <c r="C10" s="5" t="s">
        <v>5</v>
      </c>
      <c r="D10" s="5" t="s">
        <v>6</v>
      </c>
      <c r="E10" s="5" t="s">
        <v>362</v>
      </c>
      <c r="F10" s="7" t="s">
        <v>104</v>
      </c>
      <c r="G10" s="6" t="s">
        <v>363</v>
      </c>
      <c r="H10" s="5" t="s">
        <v>5</v>
      </c>
      <c r="I10" s="5" t="s">
        <v>6</v>
      </c>
      <c r="J10" s="5" t="s">
        <v>362</v>
      </c>
      <c r="K10" s="7" t="s">
        <v>104</v>
      </c>
      <c r="L10" s="7" t="s">
        <v>364</v>
      </c>
      <c r="M10" s="860"/>
      <c r="N10" s="873"/>
      <c r="R10" s="12"/>
      <c r="S10" s="12"/>
    </row>
    <row r="11" spans="1:19" s="14" customFormat="1" x14ac:dyDescent="0.2">
      <c r="A11" s="544">
        <v>1</v>
      </c>
      <c r="B11" s="5">
        <v>2</v>
      </c>
      <c r="C11" s="5">
        <v>3</v>
      </c>
      <c r="D11" s="5">
        <v>4</v>
      </c>
      <c r="E11" s="5">
        <v>5</v>
      </c>
      <c r="F11" s="5">
        <v>6</v>
      </c>
      <c r="G11" s="5">
        <v>7</v>
      </c>
      <c r="H11" s="5">
        <v>8</v>
      </c>
      <c r="I11" s="5">
        <v>9</v>
      </c>
      <c r="J11" s="5">
        <v>10</v>
      </c>
      <c r="K11" s="5">
        <v>11</v>
      </c>
      <c r="L11" s="5">
        <v>12</v>
      </c>
      <c r="M11" s="5">
        <v>13</v>
      </c>
      <c r="N11" s="5">
        <v>14</v>
      </c>
    </row>
    <row r="12" spans="1:19" ht="14.25" x14ac:dyDescent="0.2">
      <c r="A12" s="543">
        <v>1</v>
      </c>
      <c r="B12" s="45" t="s">
        <v>893</v>
      </c>
      <c r="C12" s="301">
        <v>935</v>
      </c>
      <c r="D12" s="366">
        <v>0</v>
      </c>
      <c r="E12" s="366">
        <v>0</v>
      </c>
      <c r="F12" s="367">
        <v>0</v>
      </c>
      <c r="G12" s="301">
        <v>935</v>
      </c>
      <c r="H12" s="301">
        <v>935</v>
      </c>
      <c r="I12" s="366">
        <v>0</v>
      </c>
      <c r="J12" s="366">
        <v>0</v>
      </c>
      <c r="K12" s="367">
        <v>0</v>
      </c>
      <c r="L12" s="301">
        <v>935</v>
      </c>
      <c r="M12" s="366">
        <v>0</v>
      </c>
      <c r="N12" s="366"/>
    </row>
    <row r="13" spans="1:19" ht="14.25" x14ac:dyDescent="0.2">
      <c r="A13" s="543">
        <v>2</v>
      </c>
      <c r="B13" s="45" t="s">
        <v>894</v>
      </c>
      <c r="C13" s="301">
        <v>264</v>
      </c>
      <c r="D13" s="366">
        <v>0</v>
      </c>
      <c r="E13" s="366">
        <v>0</v>
      </c>
      <c r="F13" s="367">
        <v>0</v>
      </c>
      <c r="G13" s="301">
        <v>264</v>
      </c>
      <c r="H13" s="301">
        <v>264</v>
      </c>
      <c r="I13" s="366">
        <v>0</v>
      </c>
      <c r="J13" s="366">
        <v>0</v>
      </c>
      <c r="K13" s="367">
        <v>0</v>
      </c>
      <c r="L13" s="301">
        <v>264</v>
      </c>
      <c r="M13" s="366">
        <v>0</v>
      </c>
      <c r="N13" s="366"/>
    </row>
    <row r="14" spans="1:19" ht="14.25" x14ac:dyDescent="0.2">
      <c r="A14" s="658">
        <v>3</v>
      </c>
      <c r="B14" s="45" t="s">
        <v>895</v>
      </c>
      <c r="C14" s="302">
        <v>892</v>
      </c>
      <c r="D14" s="366">
        <v>0</v>
      </c>
      <c r="E14" s="366">
        <v>0</v>
      </c>
      <c r="F14" s="367">
        <v>0</v>
      </c>
      <c r="G14" s="302">
        <v>892</v>
      </c>
      <c r="H14" s="302">
        <v>892</v>
      </c>
      <c r="I14" s="366">
        <v>0</v>
      </c>
      <c r="J14" s="366">
        <v>0</v>
      </c>
      <c r="K14" s="367">
        <v>0</v>
      </c>
      <c r="L14" s="302">
        <v>892</v>
      </c>
      <c r="M14" s="366">
        <v>0</v>
      </c>
      <c r="N14" s="366"/>
    </row>
    <row r="15" spans="1:19" ht="14.25" x14ac:dyDescent="0.2">
      <c r="A15" s="658">
        <v>4</v>
      </c>
      <c r="B15" s="45" t="s">
        <v>896</v>
      </c>
      <c r="C15" s="302">
        <v>899</v>
      </c>
      <c r="D15" s="366">
        <v>0</v>
      </c>
      <c r="E15" s="366">
        <v>0</v>
      </c>
      <c r="F15" s="367">
        <v>0</v>
      </c>
      <c r="G15" s="302">
        <v>899</v>
      </c>
      <c r="H15" s="302">
        <v>899</v>
      </c>
      <c r="I15" s="366">
        <v>0</v>
      </c>
      <c r="J15" s="366">
        <v>0</v>
      </c>
      <c r="K15" s="367">
        <v>0</v>
      </c>
      <c r="L15" s="302">
        <v>899</v>
      </c>
      <c r="M15" s="366">
        <v>0</v>
      </c>
      <c r="N15" s="366"/>
    </row>
    <row r="16" spans="1:19" ht="14.25" x14ac:dyDescent="0.2">
      <c r="A16" s="658">
        <v>5</v>
      </c>
      <c r="B16" s="45" t="s">
        <v>897</v>
      </c>
      <c r="C16" s="301">
        <v>688</v>
      </c>
      <c r="D16" s="366">
        <v>0</v>
      </c>
      <c r="E16" s="366">
        <v>0</v>
      </c>
      <c r="F16" s="367">
        <v>0</v>
      </c>
      <c r="G16" s="301">
        <v>688</v>
      </c>
      <c r="H16" s="301">
        <v>688</v>
      </c>
      <c r="I16" s="366">
        <v>0</v>
      </c>
      <c r="J16" s="366">
        <v>0</v>
      </c>
      <c r="K16" s="367">
        <v>0</v>
      </c>
      <c r="L16" s="301">
        <v>688</v>
      </c>
      <c r="M16" s="366">
        <v>0</v>
      </c>
      <c r="N16" s="366"/>
    </row>
    <row r="17" spans="1:14" ht="14.25" x14ac:dyDescent="0.2">
      <c r="A17" s="658">
        <v>6</v>
      </c>
      <c r="B17" s="45" t="s">
        <v>898</v>
      </c>
      <c r="C17" s="301">
        <v>643</v>
      </c>
      <c r="D17" s="366">
        <v>0</v>
      </c>
      <c r="E17" s="366">
        <v>0</v>
      </c>
      <c r="F17" s="367">
        <v>0</v>
      </c>
      <c r="G17" s="301">
        <v>643</v>
      </c>
      <c r="H17" s="301">
        <v>643</v>
      </c>
      <c r="I17" s="366">
        <v>0</v>
      </c>
      <c r="J17" s="366">
        <v>0</v>
      </c>
      <c r="K17" s="367">
        <v>0</v>
      </c>
      <c r="L17" s="301">
        <v>643</v>
      </c>
      <c r="M17" s="366">
        <v>0</v>
      </c>
      <c r="N17" s="366"/>
    </row>
    <row r="18" spans="1:14" ht="14.25" x14ac:dyDescent="0.2">
      <c r="A18" s="658">
        <v>7</v>
      </c>
      <c r="B18" s="45" t="s">
        <v>899</v>
      </c>
      <c r="C18" s="301">
        <f>509+17</f>
        <v>526</v>
      </c>
      <c r="D18" s="366">
        <v>0</v>
      </c>
      <c r="E18" s="366">
        <v>0</v>
      </c>
      <c r="F18" s="367">
        <v>0</v>
      </c>
      <c r="G18" s="301">
        <f>509+17</f>
        <v>526</v>
      </c>
      <c r="H18" s="301">
        <f>509+17</f>
        <v>526</v>
      </c>
      <c r="I18" s="366">
        <v>0</v>
      </c>
      <c r="J18" s="366">
        <v>0</v>
      </c>
      <c r="K18" s="367">
        <v>0</v>
      </c>
      <c r="L18" s="301">
        <f>509+17</f>
        <v>526</v>
      </c>
      <c r="M18" s="366">
        <v>0</v>
      </c>
      <c r="N18" s="366"/>
    </row>
    <row r="19" spans="1:14" ht="14.25" x14ac:dyDescent="0.2">
      <c r="A19" s="658">
        <v>8</v>
      </c>
      <c r="B19" s="45" t="s">
        <v>900</v>
      </c>
      <c r="C19" s="301">
        <v>457</v>
      </c>
      <c r="D19" s="366">
        <v>0</v>
      </c>
      <c r="E19" s="366">
        <v>0</v>
      </c>
      <c r="F19" s="367">
        <v>0</v>
      </c>
      <c r="G19" s="301">
        <v>457</v>
      </c>
      <c r="H19" s="301">
        <v>457</v>
      </c>
      <c r="I19" s="366">
        <v>0</v>
      </c>
      <c r="J19" s="366">
        <v>0</v>
      </c>
      <c r="K19" s="367">
        <v>0</v>
      </c>
      <c r="L19" s="301">
        <v>457</v>
      </c>
      <c r="M19" s="366">
        <v>0</v>
      </c>
      <c r="N19" s="366"/>
    </row>
    <row r="20" spans="1:14" ht="14.25" x14ac:dyDescent="0.2">
      <c r="A20" s="658">
        <v>9</v>
      </c>
      <c r="B20" s="45" t="s">
        <v>901</v>
      </c>
      <c r="C20" s="301">
        <v>1004</v>
      </c>
      <c r="D20" s="366">
        <v>0</v>
      </c>
      <c r="E20" s="366">
        <v>0</v>
      </c>
      <c r="F20" s="367">
        <v>0</v>
      </c>
      <c r="G20" s="301">
        <v>1004</v>
      </c>
      <c r="H20" s="301">
        <v>1004</v>
      </c>
      <c r="I20" s="366">
        <v>0</v>
      </c>
      <c r="J20" s="366">
        <v>0</v>
      </c>
      <c r="K20" s="367">
        <v>0</v>
      </c>
      <c r="L20" s="301">
        <v>1004</v>
      </c>
      <c r="M20" s="366">
        <v>0</v>
      </c>
      <c r="N20" s="366"/>
    </row>
    <row r="21" spans="1:14" ht="14.25" x14ac:dyDescent="0.2">
      <c r="A21" s="658">
        <v>10</v>
      </c>
      <c r="B21" s="45" t="s">
        <v>902</v>
      </c>
      <c r="C21" s="301">
        <v>925</v>
      </c>
      <c r="D21" s="366">
        <v>0</v>
      </c>
      <c r="E21" s="366">
        <v>0</v>
      </c>
      <c r="F21" s="367">
        <v>0</v>
      </c>
      <c r="G21" s="301">
        <v>925</v>
      </c>
      <c r="H21" s="301">
        <v>925</v>
      </c>
      <c r="I21" s="366">
        <v>0</v>
      </c>
      <c r="J21" s="366">
        <v>0</v>
      </c>
      <c r="K21" s="367">
        <v>0</v>
      </c>
      <c r="L21" s="301">
        <v>925</v>
      </c>
      <c r="M21" s="366">
        <v>0</v>
      </c>
      <c r="N21" s="366"/>
    </row>
    <row r="22" spans="1:14" ht="14.25" x14ac:dyDescent="0.2">
      <c r="A22" s="658">
        <v>11</v>
      </c>
      <c r="B22" s="45" t="s">
        <v>938</v>
      </c>
      <c r="C22" s="500">
        <v>203</v>
      </c>
      <c r="D22" s="543">
        <v>0</v>
      </c>
      <c r="E22" s="543">
        <v>0</v>
      </c>
      <c r="F22" s="543">
        <v>0</v>
      </c>
      <c r="G22" s="500">
        <f>SUM(C22:F22)</f>
        <v>203</v>
      </c>
      <c r="H22" s="500">
        <v>203</v>
      </c>
      <c r="I22" s="631">
        <v>0</v>
      </c>
      <c r="J22" s="631">
        <v>0</v>
      </c>
      <c r="K22" s="631">
        <v>0</v>
      </c>
      <c r="L22" s="500">
        <f>SUM(H22:K22)</f>
        <v>203</v>
      </c>
      <c r="M22" s="543">
        <v>0</v>
      </c>
      <c r="N22" s="8"/>
    </row>
    <row r="23" spans="1:14" ht="14.25" x14ac:dyDescent="0.2">
      <c r="A23" s="658">
        <v>12</v>
      </c>
      <c r="B23" s="45" t="s">
        <v>939</v>
      </c>
      <c r="C23" s="501">
        <v>345</v>
      </c>
      <c r="D23" s="543">
        <v>2</v>
      </c>
      <c r="E23" s="543">
        <v>0</v>
      </c>
      <c r="F23" s="543">
        <v>0</v>
      </c>
      <c r="G23" s="500">
        <f t="shared" ref="G23:G33" si="0">SUM(C23:F23)</f>
        <v>347</v>
      </c>
      <c r="H23" s="501">
        <v>345</v>
      </c>
      <c r="I23" s="631">
        <v>2</v>
      </c>
      <c r="J23" s="631">
        <v>0</v>
      </c>
      <c r="K23" s="631">
        <v>0</v>
      </c>
      <c r="L23" s="500">
        <f t="shared" ref="L23:L33" si="1">SUM(H23:K23)</f>
        <v>347</v>
      </c>
      <c r="M23" s="543">
        <v>0</v>
      </c>
      <c r="N23" s="8"/>
    </row>
    <row r="24" spans="1:14" ht="14.25" x14ac:dyDescent="0.2">
      <c r="A24" s="658">
        <v>13</v>
      </c>
      <c r="B24" s="45" t="s">
        <v>940</v>
      </c>
      <c r="C24" s="501">
        <v>709</v>
      </c>
      <c r="D24" s="543">
        <v>0</v>
      </c>
      <c r="E24" s="543">
        <v>0</v>
      </c>
      <c r="F24" s="543">
        <v>0</v>
      </c>
      <c r="G24" s="500">
        <f t="shared" si="0"/>
        <v>709</v>
      </c>
      <c r="H24" s="501">
        <v>709</v>
      </c>
      <c r="I24" s="631">
        <v>0</v>
      </c>
      <c r="J24" s="631">
        <v>0</v>
      </c>
      <c r="K24" s="631">
        <v>0</v>
      </c>
      <c r="L24" s="500">
        <f t="shared" si="1"/>
        <v>709</v>
      </c>
      <c r="M24" s="543">
        <v>0</v>
      </c>
      <c r="N24" s="8"/>
    </row>
    <row r="25" spans="1:14" ht="14.25" x14ac:dyDescent="0.2">
      <c r="A25" s="658">
        <v>14</v>
      </c>
      <c r="B25" s="45" t="s">
        <v>941</v>
      </c>
      <c r="C25" s="500">
        <v>650</v>
      </c>
      <c r="D25" s="543">
        <v>0</v>
      </c>
      <c r="E25" s="543">
        <v>0</v>
      </c>
      <c r="F25" s="543">
        <v>0</v>
      </c>
      <c r="G25" s="500">
        <f t="shared" si="0"/>
        <v>650</v>
      </c>
      <c r="H25" s="500">
        <v>650</v>
      </c>
      <c r="I25" s="631">
        <v>0</v>
      </c>
      <c r="J25" s="631">
        <v>0</v>
      </c>
      <c r="K25" s="631">
        <v>0</v>
      </c>
      <c r="L25" s="500">
        <f t="shared" si="1"/>
        <v>650</v>
      </c>
      <c r="M25" s="543">
        <v>0</v>
      </c>
      <c r="N25" s="8"/>
    </row>
    <row r="26" spans="1:14" ht="14.25" x14ac:dyDescent="0.2">
      <c r="A26" s="658">
        <v>15</v>
      </c>
      <c r="B26" s="45" t="s">
        <v>942</v>
      </c>
      <c r="C26" s="501">
        <v>377</v>
      </c>
      <c r="D26" s="543">
        <v>0</v>
      </c>
      <c r="E26" s="543">
        <v>0</v>
      </c>
      <c r="F26" s="543">
        <v>0</v>
      </c>
      <c r="G26" s="500">
        <f t="shared" si="0"/>
        <v>377</v>
      </c>
      <c r="H26" s="501">
        <v>377</v>
      </c>
      <c r="I26" s="631">
        <v>0</v>
      </c>
      <c r="J26" s="631">
        <v>0</v>
      </c>
      <c r="K26" s="631">
        <v>0</v>
      </c>
      <c r="L26" s="500">
        <f t="shared" si="1"/>
        <v>377</v>
      </c>
      <c r="M26" s="543">
        <v>0</v>
      </c>
      <c r="N26" s="8"/>
    </row>
    <row r="27" spans="1:14" ht="14.25" x14ac:dyDescent="0.2">
      <c r="A27" s="658">
        <v>16</v>
      </c>
      <c r="B27" s="45" t="s">
        <v>943</v>
      </c>
      <c r="C27" s="501">
        <v>497</v>
      </c>
      <c r="D27" s="543">
        <v>0</v>
      </c>
      <c r="E27" s="543">
        <v>0</v>
      </c>
      <c r="F27" s="543">
        <v>0</v>
      </c>
      <c r="G27" s="500">
        <f t="shared" si="0"/>
        <v>497</v>
      </c>
      <c r="H27" s="501">
        <v>497</v>
      </c>
      <c r="I27" s="631">
        <v>0</v>
      </c>
      <c r="J27" s="631">
        <v>0</v>
      </c>
      <c r="K27" s="631">
        <v>0</v>
      </c>
      <c r="L27" s="500">
        <f t="shared" si="1"/>
        <v>497</v>
      </c>
      <c r="M27" s="543">
        <v>0</v>
      </c>
      <c r="N27" s="8"/>
    </row>
    <row r="28" spans="1:14" ht="14.25" x14ac:dyDescent="0.2">
      <c r="A28" s="658">
        <v>17</v>
      </c>
      <c r="B28" s="45" t="s">
        <v>944</v>
      </c>
      <c r="C28" s="501">
        <v>335</v>
      </c>
      <c r="D28" s="543">
        <v>0</v>
      </c>
      <c r="E28" s="543">
        <v>0</v>
      </c>
      <c r="F28" s="543">
        <v>0</v>
      </c>
      <c r="G28" s="500">
        <f t="shared" si="0"/>
        <v>335</v>
      </c>
      <c r="H28" s="501">
        <v>335</v>
      </c>
      <c r="I28" s="631">
        <v>0</v>
      </c>
      <c r="J28" s="631">
        <v>0</v>
      </c>
      <c r="K28" s="631">
        <v>0</v>
      </c>
      <c r="L28" s="500">
        <f t="shared" si="1"/>
        <v>335</v>
      </c>
      <c r="M28" s="543">
        <v>0</v>
      </c>
      <c r="N28" s="8"/>
    </row>
    <row r="29" spans="1:14" ht="14.25" x14ac:dyDescent="0.2">
      <c r="A29" s="658">
        <v>18</v>
      </c>
      <c r="B29" s="45" t="s">
        <v>945</v>
      </c>
      <c r="C29" s="501">
        <v>1128</v>
      </c>
      <c r="D29" s="543">
        <v>0</v>
      </c>
      <c r="E29" s="543">
        <v>0</v>
      </c>
      <c r="F29" s="543">
        <v>0</v>
      </c>
      <c r="G29" s="500">
        <f t="shared" si="0"/>
        <v>1128</v>
      </c>
      <c r="H29" s="501">
        <v>1128</v>
      </c>
      <c r="I29" s="631">
        <v>0</v>
      </c>
      <c r="J29" s="631">
        <v>0</v>
      </c>
      <c r="K29" s="631">
        <v>0</v>
      </c>
      <c r="L29" s="500">
        <f t="shared" si="1"/>
        <v>1128</v>
      </c>
      <c r="M29" s="543">
        <v>0</v>
      </c>
      <c r="N29" s="8"/>
    </row>
    <row r="30" spans="1:14" ht="14.25" x14ac:dyDescent="0.2">
      <c r="A30" s="658">
        <v>19</v>
      </c>
      <c r="B30" s="45" t="s">
        <v>946</v>
      </c>
      <c r="C30" s="501">
        <v>434</v>
      </c>
      <c r="D30" s="543">
        <v>0</v>
      </c>
      <c r="E30" s="543">
        <v>0</v>
      </c>
      <c r="F30" s="543">
        <v>0</v>
      </c>
      <c r="G30" s="500">
        <f t="shared" si="0"/>
        <v>434</v>
      </c>
      <c r="H30" s="501">
        <v>434</v>
      </c>
      <c r="I30" s="631">
        <v>0</v>
      </c>
      <c r="J30" s="631">
        <v>0</v>
      </c>
      <c r="K30" s="631">
        <v>0</v>
      </c>
      <c r="L30" s="500">
        <f t="shared" si="1"/>
        <v>434</v>
      </c>
      <c r="M30" s="543">
        <v>0</v>
      </c>
      <c r="N30" s="8"/>
    </row>
    <row r="31" spans="1:14" ht="14.25" x14ac:dyDescent="0.2">
      <c r="A31" s="658">
        <v>20</v>
      </c>
      <c r="B31" s="45" t="s">
        <v>947</v>
      </c>
      <c r="C31" s="302">
        <v>995</v>
      </c>
      <c r="D31" s="543">
        <v>0</v>
      </c>
      <c r="E31" s="543">
        <v>0</v>
      </c>
      <c r="F31" s="543">
        <v>0</v>
      </c>
      <c r="G31" s="500">
        <f t="shared" si="0"/>
        <v>995</v>
      </c>
      <c r="H31" s="302">
        <v>995</v>
      </c>
      <c r="I31" s="631">
        <v>0</v>
      </c>
      <c r="J31" s="631">
        <v>0</v>
      </c>
      <c r="K31" s="631">
        <v>0</v>
      </c>
      <c r="L31" s="500">
        <f t="shared" si="1"/>
        <v>995</v>
      </c>
      <c r="M31" s="543">
        <v>0</v>
      </c>
      <c r="N31" s="8"/>
    </row>
    <row r="32" spans="1:14" ht="15" x14ac:dyDescent="0.25">
      <c r="A32" s="658">
        <v>21</v>
      </c>
      <c r="B32" s="45" t="s">
        <v>948</v>
      </c>
      <c r="C32" s="501">
        <v>184</v>
      </c>
      <c r="D32" s="547">
        <v>31</v>
      </c>
      <c r="E32" s="547">
        <f t="shared" ref="E32:F32" si="2">SUM(E22:E31)</f>
        <v>0</v>
      </c>
      <c r="F32" s="547">
        <f t="shared" si="2"/>
        <v>0</v>
      </c>
      <c r="G32" s="500">
        <f t="shared" si="0"/>
        <v>215</v>
      </c>
      <c r="H32" s="501">
        <v>184</v>
      </c>
      <c r="I32" s="632">
        <v>31</v>
      </c>
      <c r="J32" s="632">
        <f t="shared" ref="J32:K32" si="3">SUM(J22:J31)</f>
        <v>0</v>
      </c>
      <c r="K32" s="632">
        <f t="shared" si="3"/>
        <v>0</v>
      </c>
      <c r="L32" s="500">
        <f t="shared" si="1"/>
        <v>215</v>
      </c>
      <c r="M32" s="547">
        <f t="shared" ref="M32" si="4">SUM(M22:M31)</f>
        <v>0</v>
      </c>
      <c r="N32" s="8"/>
    </row>
    <row r="33" spans="1:15" ht="14.25" x14ac:dyDescent="0.2">
      <c r="A33" s="658">
        <v>22</v>
      </c>
      <c r="B33" s="45" t="s">
        <v>949</v>
      </c>
      <c r="C33" s="501">
        <v>217</v>
      </c>
      <c r="D33" s="543">
        <v>0</v>
      </c>
      <c r="E33" s="543">
        <v>0</v>
      </c>
      <c r="F33" s="543">
        <v>0</v>
      </c>
      <c r="G33" s="500">
        <f t="shared" si="0"/>
        <v>217</v>
      </c>
      <c r="H33" s="501">
        <v>217</v>
      </c>
      <c r="I33" s="631">
        <v>0</v>
      </c>
      <c r="J33" s="631">
        <v>0</v>
      </c>
      <c r="K33" s="631">
        <v>0</v>
      </c>
      <c r="L33" s="500">
        <f t="shared" si="1"/>
        <v>217</v>
      </c>
      <c r="M33" s="543">
        <v>0</v>
      </c>
      <c r="N33" s="8"/>
    </row>
    <row r="34" spans="1:15" ht="15" x14ac:dyDescent="0.25">
      <c r="A34" s="546"/>
      <c r="B34" s="543" t="s">
        <v>950</v>
      </c>
      <c r="C34" s="547">
        <f>SUM(C12:C33)</f>
        <v>13307</v>
      </c>
      <c r="D34" s="659">
        <f t="shared" ref="D34:N34" si="5">SUM(D12:D33)</f>
        <v>33</v>
      </c>
      <c r="E34" s="659">
        <f t="shared" si="5"/>
        <v>0</v>
      </c>
      <c r="F34" s="659">
        <f t="shared" si="5"/>
        <v>0</v>
      </c>
      <c r="G34" s="659">
        <f t="shared" si="5"/>
        <v>13340</v>
      </c>
      <c r="H34" s="659">
        <f t="shared" si="5"/>
        <v>13307</v>
      </c>
      <c r="I34" s="659">
        <f t="shared" si="5"/>
        <v>33</v>
      </c>
      <c r="J34" s="659">
        <f t="shared" si="5"/>
        <v>0</v>
      </c>
      <c r="K34" s="659">
        <f t="shared" si="5"/>
        <v>0</v>
      </c>
      <c r="L34" s="659">
        <f t="shared" si="5"/>
        <v>13340</v>
      </c>
      <c r="M34" s="659">
        <f t="shared" si="5"/>
        <v>0</v>
      </c>
      <c r="N34" s="659">
        <f t="shared" si="5"/>
        <v>0</v>
      </c>
    </row>
    <row r="35" spans="1:15" ht="15" x14ac:dyDescent="0.25">
      <c r="A35" s="11"/>
      <c r="B35" s="12"/>
      <c r="C35" s="231"/>
      <c r="D35" s="231"/>
      <c r="E35" s="231"/>
      <c r="F35" s="231"/>
      <c r="G35" s="231"/>
      <c r="H35" s="231"/>
      <c r="I35" s="231"/>
      <c r="J35" s="231"/>
      <c r="K35" s="231"/>
      <c r="L35" s="231"/>
      <c r="M35" s="231"/>
      <c r="N35" s="211"/>
    </row>
    <row r="36" spans="1:15" x14ac:dyDescent="0.2">
      <c r="A36" s="11"/>
      <c r="B36" s="12"/>
      <c r="C36" s="12"/>
      <c r="D36" s="12"/>
      <c r="E36" s="12"/>
      <c r="F36" s="12"/>
      <c r="G36" s="12"/>
      <c r="H36" s="12"/>
      <c r="I36" s="12"/>
      <c r="J36" s="12"/>
      <c r="K36" s="12"/>
      <c r="L36" s="12"/>
      <c r="M36" s="12"/>
    </row>
    <row r="37" spans="1:15" x14ac:dyDescent="0.2">
      <c r="A37" s="10" t="s">
        <v>7</v>
      </c>
    </row>
    <row r="38" spans="1:15" x14ac:dyDescent="0.2">
      <c r="A38" t="s">
        <v>8</v>
      </c>
    </row>
    <row r="39" spans="1:15" x14ac:dyDescent="0.2">
      <c r="A39" t="s">
        <v>9</v>
      </c>
      <c r="J39" s="11" t="s">
        <v>10</v>
      </c>
      <c r="K39" s="11"/>
      <c r="L39" s="11" t="s">
        <v>10</v>
      </c>
    </row>
    <row r="40" spans="1:15" x14ac:dyDescent="0.2">
      <c r="A40" s="556" t="s">
        <v>434</v>
      </c>
      <c r="J40" s="11"/>
      <c r="K40" s="11"/>
      <c r="L40" s="11"/>
    </row>
    <row r="41" spans="1:15" x14ac:dyDescent="0.2">
      <c r="C41" s="15" t="s">
        <v>435</v>
      </c>
      <c r="E41" s="12"/>
      <c r="F41" s="12"/>
      <c r="G41" s="12"/>
      <c r="H41" s="12"/>
      <c r="I41" s="12"/>
      <c r="J41" s="12"/>
      <c r="K41" s="12"/>
      <c r="L41" s="12"/>
      <c r="M41" s="12"/>
    </row>
    <row r="42" spans="1:15" x14ac:dyDescent="0.2">
      <c r="C42" s="15"/>
      <c r="E42" s="12"/>
      <c r="F42" s="12"/>
      <c r="G42" s="12"/>
      <c r="H42" s="12"/>
      <c r="I42" s="12"/>
      <c r="J42" s="12"/>
      <c r="K42" s="12"/>
      <c r="L42" s="12"/>
      <c r="M42" s="12"/>
    </row>
    <row r="43" spans="1:15" ht="15.6" customHeight="1" x14ac:dyDescent="0.25">
      <c r="A43" s="13" t="s">
        <v>11</v>
      </c>
      <c r="B43" s="13"/>
      <c r="C43" s="13"/>
      <c r="D43" s="13"/>
      <c r="E43" s="13"/>
      <c r="F43" s="13"/>
      <c r="G43" s="13"/>
      <c r="J43" s="14"/>
      <c r="K43" s="866"/>
      <c r="L43" s="867"/>
      <c r="M43" s="869" t="s">
        <v>12</v>
      </c>
      <c r="N43" s="869"/>
      <c r="O43" s="869"/>
    </row>
    <row r="44" spans="1:15" ht="15.6" customHeight="1" x14ac:dyDescent="0.2">
      <c r="A44" s="866" t="s">
        <v>13</v>
      </c>
      <c r="B44" s="866"/>
      <c r="C44" s="866"/>
      <c r="D44" s="866"/>
      <c r="E44" s="866"/>
      <c r="F44" s="866"/>
      <c r="G44" s="866"/>
      <c r="H44" s="866"/>
      <c r="I44" s="866"/>
      <c r="J44" s="866"/>
      <c r="K44" s="866"/>
      <c r="L44" s="866"/>
      <c r="M44" s="866"/>
      <c r="N44" s="866"/>
    </row>
    <row r="45" spans="1:15" ht="15.75" x14ac:dyDescent="0.2">
      <c r="A45" s="866" t="s">
        <v>14</v>
      </c>
      <c r="B45" s="866"/>
      <c r="C45" s="866"/>
      <c r="D45" s="866"/>
      <c r="E45" s="866"/>
      <c r="F45" s="866"/>
      <c r="G45" s="866"/>
      <c r="H45" s="866"/>
      <c r="I45" s="866"/>
      <c r="J45" s="866"/>
      <c r="K45" s="866"/>
      <c r="L45" s="866"/>
      <c r="M45" s="866"/>
      <c r="N45" s="866"/>
    </row>
    <row r="46" spans="1:15" x14ac:dyDescent="0.2">
      <c r="K46" s="858" t="s">
        <v>86</v>
      </c>
      <c r="L46" s="858"/>
      <c r="M46" s="858"/>
      <c r="N46" s="858"/>
    </row>
    <row r="47" spans="1:15" x14ac:dyDescent="0.2">
      <c r="A47" s="865"/>
      <c r="B47" s="865"/>
      <c r="C47" s="865"/>
      <c r="D47" s="865"/>
      <c r="E47" s="865"/>
      <c r="F47" s="865"/>
      <c r="G47" s="865"/>
      <c r="H47" s="865"/>
      <c r="I47" s="865"/>
      <c r="J47" s="865"/>
      <c r="K47" s="865"/>
      <c r="L47" s="865"/>
      <c r="M47" s="865"/>
    </row>
  </sheetData>
  <mergeCells count="19">
    <mergeCell ref="A47:M47"/>
    <mergeCell ref="K43:L43"/>
    <mergeCell ref="A45:N45"/>
    <mergeCell ref="A44:N44"/>
    <mergeCell ref="H9:L9"/>
    <mergeCell ref="M43:O43"/>
    <mergeCell ref="C9:G9"/>
    <mergeCell ref="K46:N46"/>
    <mergeCell ref="N9:N10"/>
    <mergeCell ref="L8:N8"/>
    <mergeCell ref="A7:B7"/>
    <mergeCell ref="M9:M10"/>
    <mergeCell ref="D1:I1"/>
    <mergeCell ref="A5:M5"/>
    <mergeCell ref="A3:M3"/>
    <mergeCell ref="A2:M2"/>
    <mergeCell ref="L1:M1"/>
    <mergeCell ref="B9:B10"/>
    <mergeCell ref="A9:A10"/>
  </mergeCells>
  <phoneticPr fontId="0" type="noConversion"/>
  <printOptions horizontalCentered="1"/>
  <pageMargins left="0.70866141732283472" right="0.70866141732283472" top="0.23622047244094491" bottom="0" header="0.31496062992125984" footer="0.31496062992125984"/>
  <pageSetup paperSize="9" scale="8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7"/>
  <sheetViews>
    <sheetView view="pageBreakPreview" topLeftCell="A13" zoomScaleSheetLayoutView="100" workbookViewId="0">
      <selection activeCell="J28" sqref="J28"/>
    </sheetView>
  </sheetViews>
  <sheetFormatPr defaultRowHeight="12.75" x14ac:dyDescent="0.2"/>
  <cols>
    <col min="1" max="1" width="7.5703125" customWidth="1"/>
    <col min="2" max="2" width="10.7109375" customWidth="1"/>
    <col min="3" max="3" width="9.7109375" customWidth="1"/>
    <col min="5" max="5" width="9.5703125" customWidth="1"/>
    <col min="6" max="6" width="7.5703125" customWidth="1"/>
    <col min="7" max="7" width="8.42578125" customWidth="1"/>
    <col min="8" max="8" width="10.5703125" customWidth="1"/>
    <col min="9" max="9" width="9.85546875" customWidth="1"/>
    <col min="12" max="12" width="7.5703125" customWidth="1"/>
    <col min="13" max="13" width="12.28515625" customWidth="1"/>
    <col min="14" max="14" width="15.85546875" customWidth="1"/>
  </cols>
  <sheetData>
    <row r="1" spans="1:19" ht="12.75" customHeight="1" x14ac:dyDescent="0.2">
      <c r="D1" s="861"/>
      <c r="E1" s="861"/>
      <c r="F1" s="861"/>
      <c r="G1" s="861"/>
      <c r="H1" s="861"/>
      <c r="I1" s="861"/>
      <c r="J1" s="861"/>
      <c r="K1" s="1"/>
      <c r="M1" s="94" t="s">
        <v>92</v>
      </c>
    </row>
    <row r="2" spans="1:19" ht="15" x14ac:dyDescent="0.2">
      <c r="A2" s="874" t="s">
        <v>0</v>
      </c>
      <c r="B2" s="874"/>
      <c r="C2" s="874"/>
      <c r="D2" s="874"/>
      <c r="E2" s="874"/>
      <c r="F2" s="874"/>
      <c r="G2" s="874"/>
      <c r="H2" s="874"/>
      <c r="I2" s="874"/>
      <c r="J2" s="874"/>
      <c r="K2" s="874"/>
      <c r="L2" s="874"/>
      <c r="M2" s="874"/>
      <c r="N2" s="874"/>
    </row>
    <row r="3" spans="1:19" ht="20.25" x14ac:dyDescent="0.3">
      <c r="A3" s="863" t="s">
        <v>709</v>
      </c>
      <c r="B3" s="863"/>
      <c r="C3" s="863"/>
      <c r="D3" s="863"/>
      <c r="E3" s="863"/>
      <c r="F3" s="863"/>
      <c r="G3" s="863"/>
      <c r="H3" s="863"/>
      <c r="I3" s="863"/>
      <c r="J3" s="863"/>
      <c r="K3" s="863"/>
      <c r="L3" s="863"/>
      <c r="M3" s="863"/>
      <c r="N3" s="863"/>
    </row>
    <row r="4" spans="1:19" ht="11.25" customHeight="1" x14ac:dyDescent="0.2"/>
    <row r="5" spans="1:19" ht="15.75" x14ac:dyDescent="0.25">
      <c r="A5" s="875" t="s">
        <v>752</v>
      </c>
      <c r="B5" s="875"/>
      <c r="C5" s="875"/>
      <c r="D5" s="875"/>
      <c r="E5" s="875"/>
      <c r="F5" s="875"/>
      <c r="G5" s="875"/>
      <c r="H5" s="875"/>
      <c r="I5" s="875"/>
      <c r="J5" s="875"/>
      <c r="K5" s="875"/>
      <c r="L5" s="875"/>
      <c r="M5" s="875"/>
      <c r="N5" s="875"/>
    </row>
    <row r="7" spans="1:19" x14ac:dyDescent="0.2">
      <c r="A7" s="858" t="s">
        <v>165</v>
      </c>
      <c r="B7" s="858"/>
      <c r="L7" s="857" t="s">
        <v>788</v>
      </c>
      <c r="M7" s="857"/>
      <c r="N7" s="857"/>
    </row>
    <row r="8" spans="1:19" ht="15.75" customHeight="1" x14ac:dyDescent="0.2">
      <c r="A8" s="859" t="s">
        <v>2</v>
      </c>
      <c r="B8" s="859" t="s">
        <v>3</v>
      </c>
      <c r="C8" s="870" t="s">
        <v>4</v>
      </c>
      <c r="D8" s="870"/>
      <c r="E8" s="870"/>
      <c r="F8" s="870"/>
      <c r="G8" s="870"/>
      <c r="H8" s="870" t="s">
        <v>106</v>
      </c>
      <c r="I8" s="870"/>
      <c r="J8" s="870"/>
      <c r="K8" s="870"/>
      <c r="L8" s="870"/>
      <c r="M8" s="859" t="s">
        <v>136</v>
      </c>
      <c r="N8" s="873" t="s">
        <v>137</v>
      </c>
    </row>
    <row r="9" spans="1:19" ht="51" x14ac:dyDescent="0.2">
      <c r="A9" s="860"/>
      <c r="B9" s="860"/>
      <c r="C9" s="5" t="s">
        <v>5</v>
      </c>
      <c r="D9" s="5" t="s">
        <v>6</v>
      </c>
      <c r="E9" s="5" t="s">
        <v>362</v>
      </c>
      <c r="F9" s="5" t="s">
        <v>104</v>
      </c>
      <c r="G9" s="5" t="s">
        <v>210</v>
      </c>
      <c r="H9" s="5" t="s">
        <v>5</v>
      </c>
      <c r="I9" s="5" t="s">
        <v>6</v>
      </c>
      <c r="J9" s="5" t="s">
        <v>362</v>
      </c>
      <c r="K9" s="5" t="s">
        <v>104</v>
      </c>
      <c r="L9" s="5" t="s">
        <v>209</v>
      </c>
      <c r="M9" s="860"/>
      <c r="N9" s="873"/>
      <c r="R9" s="9"/>
      <c r="S9" s="12"/>
    </row>
    <row r="10" spans="1:19" s="14" customFormat="1" x14ac:dyDescent="0.2">
      <c r="A10" s="5">
        <v>1</v>
      </c>
      <c r="B10" s="5">
        <v>2</v>
      </c>
      <c r="C10" s="5">
        <v>3</v>
      </c>
      <c r="D10" s="5">
        <v>4</v>
      </c>
      <c r="E10" s="5">
        <v>5</v>
      </c>
      <c r="F10" s="5">
        <v>6</v>
      </c>
      <c r="G10" s="5">
        <v>7</v>
      </c>
      <c r="H10" s="5">
        <v>8</v>
      </c>
      <c r="I10" s="5">
        <v>9</v>
      </c>
      <c r="J10" s="5">
        <v>10</v>
      </c>
      <c r="K10" s="5">
        <v>11</v>
      </c>
      <c r="L10" s="5">
        <v>12</v>
      </c>
      <c r="M10" s="5">
        <v>13</v>
      </c>
      <c r="N10" s="5">
        <v>14</v>
      </c>
    </row>
    <row r="11" spans="1:19" ht="16.149999999999999" customHeight="1" x14ac:dyDescent="0.2">
      <c r="A11" s="543">
        <v>1</v>
      </c>
      <c r="B11" s="9" t="s">
        <v>893</v>
      </c>
      <c r="C11" s="304">
        <v>544</v>
      </c>
      <c r="D11" s="8">
        <v>0</v>
      </c>
      <c r="E11" s="8">
        <v>0</v>
      </c>
      <c r="F11" s="8">
        <v>0</v>
      </c>
      <c r="G11" s="304">
        <v>544</v>
      </c>
      <c r="H11" s="304">
        <v>544</v>
      </c>
      <c r="I11" s="8">
        <v>0</v>
      </c>
      <c r="J11" s="8">
        <v>0</v>
      </c>
      <c r="K11" s="8">
        <v>0</v>
      </c>
      <c r="L11" s="304">
        <v>544</v>
      </c>
      <c r="M11" s="8">
        <v>0</v>
      </c>
      <c r="N11" s="8"/>
    </row>
    <row r="12" spans="1:19" ht="16.149999999999999" customHeight="1" x14ac:dyDescent="0.2">
      <c r="A12" s="543">
        <v>2</v>
      </c>
      <c r="B12" s="9" t="s">
        <v>894</v>
      </c>
      <c r="C12" s="304">
        <v>194</v>
      </c>
      <c r="D12" s="8">
        <v>0</v>
      </c>
      <c r="E12" s="8">
        <v>0</v>
      </c>
      <c r="F12" s="8">
        <v>0</v>
      </c>
      <c r="G12" s="304">
        <v>194</v>
      </c>
      <c r="H12" s="304">
        <v>194</v>
      </c>
      <c r="I12" s="8">
        <v>0</v>
      </c>
      <c r="J12" s="8">
        <v>0</v>
      </c>
      <c r="K12" s="8">
        <v>0</v>
      </c>
      <c r="L12" s="304">
        <v>194</v>
      </c>
      <c r="M12" s="8">
        <v>0</v>
      </c>
      <c r="N12" s="8"/>
    </row>
    <row r="13" spans="1:19" ht="16.149999999999999" customHeight="1" x14ac:dyDescent="0.2">
      <c r="A13" s="658">
        <v>3</v>
      </c>
      <c r="B13" s="9" t="s">
        <v>895</v>
      </c>
      <c r="C13" s="305">
        <v>514</v>
      </c>
      <c r="D13" s="8">
        <v>0</v>
      </c>
      <c r="E13" s="8">
        <v>0</v>
      </c>
      <c r="F13" s="8">
        <v>0</v>
      </c>
      <c r="G13" s="305">
        <v>514</v>
      </c>
      <c r="H13" s="305">
        <v>514</v>
      </c>
      <c r="I13" s="8">
        <v>0</v>
      </c>
      <c r="J13" s="8">
        <v>0</v>
      </c>
      <c r="K13" s="8">
        <v>0</v>
      </c>
      <c r="L13" s="305">
        <v>514</v>
      </c>
      <c r="M13" s="8">
        <v>0</v>
      </c>
      <c r="N13" s="8"/>
    </row>
    <row r="14" spans="1:19" ht="16.149999999999999" customHeight="1" x14ac:dyDescent="0.2">
      <c r="A14" s="658">
        <v>4</v>
      </c>
      <c r="B14" s="9" t="s">
        <v>896</v>
      </c>
      <c r="C14" s="306">
        <v>592</v>
      </c>
      <c r="D14" s="8">
        <v>0</v>
      </c>
      <c r="E14" s="8">
        <v>0</v>
      </c>
      <c r="F14" s="8">
        <v>0</v>
      </c>
      <c r="G14" s="306">
        <v>592</v>
      </c>
      <c r="H14" s="306">
        <v>592</v>
      </c>
      <c r="I14" s="8">
        <v>0</v>
      </c>
      <c r="J14" s="8">
        <v>0</v>
      </c>
      <c r="K14" s="8">
        <v>0</v>
      </c>
      <c r="L14" s="306">
        <v>592</v>
      </c>
      <c r="M14" s="8">
        <v>0</v>
      </c>
      <c r="N14" s="8"/>
    </row>
    <row r="15" spans="1:19" ht="16.149999999999999" customHeight="1" x14ac:dyDescent="0.2">
      <c r="A15" s="658">
        <v>5</v>
      </c>
      <c r="B15" s="9" t="s">
        <v>897</v>
      </c>
      <c r="C15" s="307">
        <v>423</v>
      </c>
      <c r="D15" s="8">
        <v>0</v>
      </c>
      <c r="E15" s="8">
        <v>0</v>
      </c>
      <c r="F15" s="8">
        <v>0</v>
      </c>
      <c r="G15" s="307">
        <v>423</v>
      </c>
      <c r="H15" s="307">
        <v>423</v>
      </c>
      <c r="I15" s="8">
        <v>0</v>
      </c>
      <c r="J15" s="8">
        <v>0</v>
      </c>
      <c r="K15" s="8">
        <v>0</v>
      </c>
      <c r="L15" s="307">
        <v>423</v>
      </c>
      <c r="M15" s="8">
        <v>0</v>
      </c>
      <c r="N15" s="8"/>
    </row>
    <row r="16" spans="1:19" ht="16.149999999999999" customHeight="1" x14ac:dyDescent="0.2">
      <c r="A16" s="658">
        <v>6</v>
      </c>
      <c r="B16" s="9" t="s">
        <v>898</v>
      </c>
      <c r="C16" s="308">
        <v>558</v>
      </c>
      <c r="D16" s="8">
        <v>0</v>
      </c>
      <c r="E16" s="8">
        <v>0</v>
      </c>
      <c r="F16" s="8">
        <v>0</v>
      </c>
      <c r="G16" s="308">
        <v>558</v>
      </c>
      <c r="H16" s="308">
        <v>558</v>
      </c>
      <c r="I16" s="8">
        <v>0</v>
      </c>
      <c r="J16" s="8">
        <v>0</v>
      </c>
      <c r="K16" s="8">
        <v>0</v>
      </c>
      <c r="L16" s="308">
        <v>558</v>
      </c>
      <c r="M16" s="8">
        <v>0</v>
      </c>
      <c r="N16" s="8"/>
    </row>
    <row r="17" spans="1:14" ht="16.149999999999999" customHeight="1" x14ac:dyDescent="0.2">
      <c r="A17" s="658">
        <v>7</v>
      </c>
      <c r="B17" s="9" t="s">
        <v>899</v>
      </c>
      <c r="C17" s="305">
        <v>331</v>
      </c>
      <c r="D17" s="8">
        <v>0</v>
      </c>
      <c r="E17" s="8">
        <v>0</v>
      </c>
      <c r="F17" s="8">
        <v>0</v>
      </c>
      <c r="G17" s="305">
        <v>331</v>
      </c>
      <c r="H17" s="305">
        <v>331</v>
      </c>
      <c r="I17" s="8">
        <v>0</v>
      </c>
      <c r="J17" s="8">
        <v>0</v>
      </c>
      <c r="K17" s="8">
        <v>0</v>
      </c>
      <c r="L17" s="305">
        <v>331</v>
      </c>
      <c r="M17" s="8">
        <v>0</v>
      </c>
      <c r="N17" s="8"/>
    </row>
    <row r="18" spans="1:14" ht="16.149999999999999" customHeight="1" x14ac:dyDescent="0.2">
      <c r="A18" s="658">
        <v>8</v>
      </c>
      <c r="B18" s="9" t="s">
        <v>900</v>
      </c>
      <c r="C18" s="305">
        <v>322</v>
      </c>
      <c r="D18" s="8">
        <v>0</v>
      </c>
      <c r="E18" s="8">
        <v>0</v>
      </c>
      <c r="F18" s="8">
        <v>0</v>
      </c>
      <c r="G18" s="305">
        <v>322</v>
      </c>
      <c r="H18" s="305">
        <v>322</v>
      </c>
      <c r="I18" s="8">
        <v>0</v>
      </c>
      <c r="J18" s="8">
        <v>0</v>
      </c>
      <c r="K18" s="8">
        <v>0</v>
      </c>
      <c r="L18" s="305">
        <v>322</v>
      </c>
      <c r="M18" s="8">
        <v>0</v>
      </c>
      <c r="N18" s="8"/>
    </row>
    <row r="19" spans="1:14" ht="16.149999999999999" customHeight="1" x14ac:dyDescent="0.2">
      <c r="A19" s="658">
        <v>9</v>
      </c>
      <c r="B19" s="9" t="s">
        <v>901</v>
      </c>
      <c r="C19" s="309">
        <v>675</v>
      </c>
      <c r="D19" s="8">
        <v>0</v>
      </c>
      <c r="E19" s="8">
        <v>0</v>
      </c>
      <c r="F19" s="8">
        <v>0</v>
      </c>
      <c r="G19" s="309">
        <v>675</v>
      </c>
      <c r="H19" s="309">
        <v>675</v>
      </c>
      <c r="I19" s="8">
        <v>0</v>
      </c>
      <c r="J19" s="8">
        <v>0</v>
      </c>
      <c r="K19" s="8">
        <v>0</v>
      </c>
      <c r="L19" s="309">
        <v>675</v>
      </c>
      <c r="M19" s="8">
        <v>0</v>
      </c>
      <c r="N19" s="8"/>
    </row>
    <row r="20" spans="1:14" ht="16.149999999999999" customHeight="1" x14ac:dyDescent="0.2">
      <c r="A20" s="658">
        <v>10</v>
      </c>
      <c r="B20" s="9" t="s">
        <v>902</v>
      </c>
      <c r="C20" s="304">
        <v>536</v>
      </c>
      <c r="D20" s="8">
        <v>0</v>
      </c>
      <c r="E20" s="8">
        <v>0</v>
      </c>
      <c r="F20" s="8">
        <v>0</v>
      </c>
      <c r="G20" s="304">
        <v>536</v>
      </c>
      <c r="H20" s="304">
        <v>536</v>
      </c>
      <c r="I20" s="8">
        <v>0</v>
      </c>
      <c r="J20" s="8">
        <v>0</v>
      </c>
      <c r="K20" s="8">
        <v>0</v>
      </c>
      <c r="L20" s="304">
        <v>536</v>
      </c>
      <c r="M20" s="8">
        <v>0</v>
      </c>
      <c r="N20" s="8"/>
    </row>
    <row r="21" spans="1:14" ht="16.149999999999999" customHeight="1" x14ac:dyDescent="0.25">
      <c r="A21" s="658">
        <v>11</v>
      </c>
      <c r="B21" s="45" t="s">
        <v>938</v>
      </c>
      <c r="C21" s="500">
        <v>275</v>
      </c>
      <c r="D21" s="8">
        <v>0</v>
      </c>
      <c r="E21" s="8">
        <v>0</v>
      </c>
      <c r="F21" s="8">
        <v>0</v>
      </c>
      <c r="G21" s="500">
        <v>275</v>
      </c>
      <c r="H21" s="500">
        <v>275</v>
      </c>
      <c r="I21" s="8">
        <v>0</v>
      </c>
      <c r="J21" s="8">
        <v>0</v>
      </c>
      <c r="K21" s="8">
        <v>0</v>
      </c>
      <c r="L21" s="500">
        <v>275</v>
      </c>
      <c r="M21" s="8">
        <v>0</v>
      </c>
      <c r="N21" s="547"/>
    </row>
    <row r="22" spans="1:14" ht="16.149999999999999" customHeight="1" x14ac:dyDescent="0.25">
      <c r="A22" s="658">
        <v>12</v>
      </c>
      <c r="B22" s="45" t="s">
        <v>939</v>
      </c>
      <c r="C22" s="501">
        <v>182</v>
      </c>
      <c r="D22" s="8">
        <v>2</v>
      </c>
      <c r="E22" s="8">
        <v>0</v>
      </c>
      <c r="F22" s="8">
        <v>0</v>
      </c>
      <c r="G22" s="501">
        <v>184</v>
      </c>
      <c r="H22" s="501">
        <v>182</v>
      </c>
      <c r="I22" s="8">
        <v>2</v>
      </c>
      <c r="J22" s="8">
        <v>0</v>
      </c>
      <c r="K22" s="8">
        <v>0</v>
      </c>
      <c r="L22" s="501">
        <v>184</v>
      </c>
      <c r="M22" s="8">
        <v>0</v>
      </c>
      <c r="N22" s="547"/>
    </row>
    <row r="23" spans="1:14" ht="16.149999999999999" customHeight="1" x14ac:dyDescent="0.25">
      <c r="A23" s="658">
        <v>13</v>
      </c>
      <c r="B23" s="45" t="s">
        <v>940</v>
      </c>
      <c r="C23" s="501">
        <v>422</v>
      </c>
      <c r="D23" s="8">
        <v>0</v>
      </c>
      <c r="E23" s="8">
        <v>0</v>
      </c>
      <c r="F23" s="8">
        <v>0</v>
      </c>
      <c r="G23" s="501">
        <v>422</v>
      </c>
      <c r="H23" s="501">
        <v>422</v>
      </c>
      <c r="I23" s="8">
        <v>0</v>
      </c>
      <c r="J23" s="8">
        <v>0</v>
      </c>
      <c r="K23" s="8">
        <v>0</v>
      </c>
      <c r="L23" s="501">
        <v>422</v>
      </c>
      <c r="M23" s="8">
        <v>0</v>
      </c>
      <c r="N23" s="547"/>
    </row>
    <row r="24" spans="1:14" ht="16.149999999999999" customHeight="1" x14ac:dyDescent="0.25">
      <c r="A24" s="658">
        <v>14</v>
      </c>
      <c r="B24" s="45" t="s">
        <v>941</v>
      </c>
      <c r="C24" s="505">
        <v>739</v>
      </c>
      <c r="D24" s="8">
        <v>0</v>
      </c>
      <c r="E24" s="8">
        <v>0</v>
      </c>
      <c r="F24" s="8">
        <v>0</v>
      </c>
      <c r="G24" s="505">
        <v>739</v>
      </c>
      <c r="H24" s="505">
        <v>739</v>
      </c>
      <c r="I24" s="8">
        <v>0</v>
      </c>
      <c r="J24" s="8">
        <v>0</v>
      </c>
      <c r="K24" s="8">
        <v>0</v>
      </c>
      <c r="L24" s="505">
        <v>739</v>
      </c>
      <c r="M24" s="8">
        <v>0</v>
      </c>
      <c r="N24" s="547"/>
    </row>
    <row r="25" spans="1:14" ht="16.149999999999999" customHeight="1" x14ac:dyDescent="0.25">
      <c r="A25" s="658">
        <v>15</v>
      </c>
      <c r="B25" s="45" t="s">
        <v>942</v>
      </c>
      <c r="C25" s="500">
        <v>382</v>
      </c>
      <c r="D25" s="8">
        <v>0</v>
      </c>
      <c r="E25" s="8">
        <v>0</v>
      </c>
      <c r="F25" s="8">
        <v>0</v>
      </c>
      <c r="G25" s="500">
        <v>382</v>
      </c>
      <c r="H25" s="500">
        <v>382</v>
      </c>
      <c r="I25" s="8">
        <v>0</v>
      </c>
      <c r="J25" s="8">
        <v>0</v>
      </c>
      <c r="K25" s="8">
        <v>0</v>
      </c>
      <c r="L25" s="500">
        <v>382</v>
      </c>
      <c r="M25" s="8">
        <v>0</v>
      </c>
      <c r="N25" s="547"/>
    </row>
    <row r="26" spans="1:14" ht="16.149999999999999" customHeight="1" x14ac:dyDescent="0.25">
      <c r="A26" s="658">
        <v>16</v>
      </c>
      <c r="B26" s="45" t="s">
        <v>943</v>
      </c>
      <c r="C26" s="501">
        <v>233</v>
      </c>
      <c r="D26" s="8">
        <v>0</v>
      </c>
      <c r="E26" s="8">
        <v>0</v>
      </c>
      <c r="F26" s="8">
        <v>0</v>
      </c>
      <c r="G26" s="501">
        <v>233</v>
      </c>
      <c r="H26" s="501">
        <v>233</v>
      </c>
      <c r="I26" s="8">
        <v>0</v>
      </c>
      <c r="J26" s="8">
        <v>0</v>
      </c>
      <c r="K26" s="8">
        <v>0</v>
      </c>
      <c r="L26" s="501">
        <v>233</v>
      </c>
      <c r="M26" s="8">
        <v>0</v>
      </c>
      <c r="N26" s="547"/>
    </row>
    <row r="27" spans="1:14" ht="16.149999999999999" customHeight="1" x14ac:dyDescent="0.25">
      <c r="A27" s="658">
        <v>17</v>
      </c>
      <c r="B27" s="45" t="s">
        <v>944</v>
      </c>
      <c r="C27" s="500">
        <v>167</v>
      </c>
      <c r="D27" s="8">
        <v>0</v>
      </c>
      <c r="E27" s="8">
        <v>0</v>
      </c>
      <c r="F27" s="8">
        <v>0</v>
      </c>
      <c r="G27" s="500">
        <v>167</v>
      </c>
      <c r="H27" s="500">
        <v>167</v>
      </c>
      <c r="I27" s="8">
        <v>0</v>
      </c>
      <c r="J27" s="8">
        <v>0</v>
      </c>
      <c r="K27" s="8">
        <v>0</v>
      </c>
      <c r="L27" s="500">
        <v>167</v>
      </c>
      <c r="M27" s="8">
        <v>0</v>
      </c>
      <c r="N27" s="547"/>
    </row>
    <row r="28" spans="1:14" ht="16.149999999999999" customHeight="1" x14ac:dyDescent="0.25">
      <c r="A28" s="658">
        <v>18</v>
      </c>
      <c r="B28" s="45" t="s">
        <v>945</v>
      </c>
      <c r="C28" s="501">
        <v>728</v>
      </c>
      <c r="D28" s="8">
        <v>0</v>
      </c>
      <c r="E28" s="8">
        <v>0</v>
      </c>
      <c r="F28" s="8">
        <v>0</v>
      </c>
      <c r="G28" s="501">
        <v>728</v>
      </c>
      <c r="H28" s="501">
        <v>728</v>
      </c>
      <c r="I28" s="8">
        <v>0</v>
      </c>
      <c r="J28" s="8">
        <v>0</v>
      </c>
      <c r="K28" s="8">
        <v>0</v>
      </c>
      <c r="L28" s="501">
        <v>728</v>
      </c>
      <c r="M28" s="8">
        <v>0</v>
      </c>
      <c r="N28" s="547"/>
    </row>
    <row r="29" spans="1:14" ht="16.149999999999999" customHeight="1" x14ac:dyDescent="0.25">
      <c r="A29" s="658">
        <v>19</v>
      </c>
      <c r="B29" s="45" t="s">
        <v>946</v>
      </c>
      <c r="C29" s="501">
        <v>295</v>
      </c>
      <c r="D29" s="8">
        <v>0</v>
      </c>
      <c r="E29" s="8">
        <v>0</v>
      </c>
      <c r="F29" s="8">
        <v>0</v>
      </c>
      <c r="G29" s="501">
        <v>295</v>
      </c>
      <c r="H29" s="501">
        <v>295</v>
      </c>
      <c r="I29" s="8">
        <v>0</v>
      </c>
      <c r="J29" s="8">
        <v>0</v>
      </c>
      <c r="K29" s="8">
        <v>0</v>
      </c>
      <c r="L29" s="501">
        <v>295</v>
      </c>
      <c r="M29" s="8">
        <v>0</v>
      </c>
      <c r="N29" s="547"/>
    </row>
    <row r="30" spans="1:14" ht="16.149999999999999" customHeight="1" x14ac:dyDescent="0.25">
      <c r="A30" s="658">
        <v>20</v>
      </c>
      <c r="B30" s="45" t="s">
        <v>947</v>
      </c>
      <c r="C30" s="501">
        <v>724</v>
      </c>
      <c r="D30" s="8">
        <v>0</v>
      </c>
      <c r="E30" s="8">
        <v>0</v>
      </c>
      <c r="F30" s="8">
        <v>0</v>
      </c>
      <c r="G30" s="501">
        <v>724</v>
      </c>
      <c r="H30" s="501">
        <v>724</v>
      </c>
      <c r="I30" s="8">
        <v>0</v>
      </c>
      <c r="J30" s="8">
        <v>0</v>
      </c>
      <c r="K30" s="8">
        <v>0</v>
      </c>
      <c r="L30" s="501">
        <v>724</v>
      </c>
      <c r="M30" s="8">
        <v>0</v>
      </c>
      <c r="N30" s="547"/>
    </row>
    <row r="31" spans="1:14" ht="16.149999999999999" customHeight="1" x14ac:dyDescent="0.25">
      <c r="A31" s="658">
        <v>21</v>
      </c>
      <c r="B31" s="45" t="s">
        <v>948</v>
      </c>
      <c r="C31" s="501">
        <v>155</v>
      </c>
      <c r="D31" s="547">
        <v>1</v>
      </c>
      <c r="E31" s="547">
        <f t="shared" ref="E31:F31" si="0">SUM(E21:E30)</f>
        <v>0</v>
      </c>
      <c r="F31" s="547">
        <f t="shared" si="0"/>
        <v>0</v>
      </c>
      <c r="G31" s="501">
        <v>156</v>
      </c>
      <c r="H31" s="501">
        <v>155</v>
      </c>
      <c r="I31" s="632">
        <v>1</v>
      </c>
      <c r="J31" s="632">
        <f t="shared" ref="J31:K31" si="1">SUM(J21:J30)</f>
        <v>0</v>
      </c>
      <c r="K31" s="632">
        <f t="shared" si="1"/>
        <v>0</v>
      </c>
      <c r="L31" s="501">
        <v>156</v>
      </c>
      <c r="M31" s="8">
        <v>0</v>
      </c>
      <c r="N31" s="547"/>
    </row>
    <row r="32" spans="1:14" ht="16.149999999999999" customHeight="1" x14ac:dyDescent="0.25">
      <c r="A32" s="658">
        <v>22</v>
      </c>
      <c r="B32" s="45" t="s">
        <v>949</v>
      </c>
      <c r="C32" s="501">
        <v>265</v>
      </c>
      <c r="D32" s="8">
        <v>0</v>
      </c>
      <c r="E32" s="8">
        <v>0</v>
      </c>
      <c r="F32" s="8">
        <v>0</v>
      </c>
      <c r="G32" s="501">
        <v>265</v>
      </c>
      <c r="H32" s="501">
        <v>265</v>
      </c>
      <c r="I32" s="8">
        <v>0</v>
      </c>
      <c r="J32" s="8">
        <v>0</v>
      </c>
      <c r="K32" s="8">
        <v>0</v>
      </c>
      <c r="L32" s="501">
        <v>265</v>
      </c>
      <c r="M32" s="8">
        <v>0</v>
      </c>
      <c r="N32" s="547"/>
    </row>
    <row r="33" spans="1:14" ht="19.149999999999999" customHeight="1" x14ac:dyDescent="0.25">
      <c r="A33" s="546"/>
      <c r="B33" s="543" t="s">
        <v>950</v>
      </c>
      <c r="C33" s="547">
        <f>SUM(C11:C32)</f>
        <v>9256</v>
      </c>
      <c r="D33" s="659">
        <f t="shared" ref="D33:N33" si="2">SUM(D11:D32)</f>
        <v>3</v>
      </c>
      <c r="E33" s="659">
        <f t="shared" si="2"/>
        <v>0</v>
      </c>
      <c r="F33" s="659">
        <f t="shared" si="2"/>
        <v>0</v>
      </c>
      <c r="G33" s="659">
        <f t="shared" si="2"/>
        <v>9259</v>
      </c>
      <c r="H33" s="659">
        <f t="shared" si="2"/>
        <v>9256</v>
      </c>
      <c r="I33" s="659">
        <f t="shared" si="2"/>
        <v>3</v>
      </c>
      <c r="J33" s="659">
        <f t="shared" si="2"/>
        <v>0</v>
      </c>
      <c r="K33" s="659">
        <f t="shared" si="2"/>
        <v>0</v>
      </c>
      <c r="L33" s="659">
        <f t="shared" si="2"/>
        <v>9259</v>
      </c>
      <c r="M33" s="659">
        <f t="shared" si="2"/>
        <v>0</v>
      </c>
      <c r="N33" s="659">
        <f t="shared" si="2"/>
        <v>0</v>
      </c>
    </row>
    <row r="34" spans="1:14" ht="15" x14ac:dyDescent="0.25">
      <c r="A34" s="11"/>
      <c r="B34" s="12"/>
      <c r="C34" s="231"/>
      <c r="D34" s="231"/>
      <c r="E34" s="231"/>
      <c r="F34" s="231"/>
      <c r="G34" s="231"/>
      <c r="H34" s="231"/>
      <c r="I34" s="231"/>
      <c r="J34" s="231"/>
      <c r="K34" s="231"/>
      <c r="L34" s="231"/>
      <c r="M34" s="231"/>
      <c r="N34" s="231"/>
    </row>
    <row r="35" spans="1:14" x14ac:dyDescent="0.2">
      <c r="A35" s="11"/>
      <c r="B35" s="12"/>
      <c r="C35" s="12"/>
      <c r="D35" s="12"/>
      <c r="E35" s="12"/>
      <c r="F35" s="12"/>
      <c r="G35" s="12"/>
      <c r="H35" s="12"/>
      <c r="I35" s="12"/>
      <c r="J35" s="12"/>
      <c r="K35" s="12"/>
      <c r="L35" s="12"/>
      <c r="M35" s="12"/>
      <c r="N35" s="12"/>
    </row>
    <row r="36" spans="1:14" x14ac:dyDescent="0.2">
      <c r="A36" s="10" t="s">
        <v>7</v>
      </c>
    </row>
    <row r="37" spans="1:14" x14ac:dyDescent="0.2">
      <c r="A37" t="s">
        <v>8</v>
      </c>
    </row>
    <row r="38" spans="1:14" x14ac:dyDescent="0.2">
      <c r="A38" t="s">
        <v>9</v>
      </c>
      <c r="L38" s="11" t="s">
        <v>10</v>
      </c>
      <c r="M38" s="11"/>
      <c r="N38" s="11" t="s">
        <v>10</v>
      </c>
    </row>
    <row r="39" spans="1:14" x14ac:dyDescent="0.2">
      <c r="A39" s="15" t="s">
        <v>434</v>
      </c>
      <c r="J39" s="11"/>
      <c r="K39" s="11"/>
      <c r="L39" s="11"/>
    </row>
    <row r="40" spans="1:14" x14ac:dyDescent="0.2">
      <c r="C40" s="15" t="s">
        <v>435</v>
      </c>
      <c r="E40" s="12"/>
      <c r="F40" s="12"/>
      <c r="G40" s="12"/>
      <c r="H40" s="12"/>
      <c r="I40" s="12"/>
      <c r="J40" s="12"/>
      <c r="K40" s="12"/>
      <c r="L40" s="12"/>
      <c r="M40" s="12"/>
    </row>
    <row r="41" spans="1:14" x14ac:dyDescent="0.2">
      <c r="E41" s="12"/>
      <c r="F41" s="12"/>
      <c r="G41" s="12"/>
      <c r="H41" s="12"/>
      <c r="I41" s="12"/>
      <c r="J41" s="12"/>
      <c r="K41" s="12"/>
      <c r="L41" s="12"/>
      <c r="M41" s="12"/>
      <c r="N41" s="12"/>
    </row>
    <row r="42" spans="1:14" x14ac:dyDescent="0.2">
      <c r="E42" s="12"/>
      <c r="F42" s="12"/>
      <c r="G42" s="12"/>
      <c r="H42" s="12"/>
      <c r="I42" s="12"/>
      <c r="J42" s="12"/>
      <c r="K42" s="12"/>
      <c r="L42" s="12"/>
      <c r="M42" s="12"/>
      <c r="N42" s="12"/>
    </row>
    <row r="43" spans="1:14" ht="15.75" customHeight="1" x14ac:dyDescent="0.25">
      <c r="A43" s="13" t="s">
        <v>11</v>
      </c>
      <c r="B43" s="13"/>
      <c r="C43" s="13"/>
      <c r="D43" s="13"/>
      <c r="E43" s="13"/>
      <c r="F43" s="13"/>
      <c r="G43" s="13"/>
      <c r="H43" s="13"/>
      <c r="L43" s="866" t="s">
        <v>12</v>
      </c>
      <c r="M43" s="866"/>
      <c r="N43" s="866"/>
    </row>
    <row r="44" spans="1:14" ht="15.75" customHeight="1" x14ac:dyDescent="0.2">
      <c r="A44" s="866" t="s">
        <v>13</v>
      </c>
      <c r="B44" s="866"/>
      <c r="C44" s="866"/>
      <c r="D44" s="866"/>
      <c r="E44" s="866"/>
      <c r="F44" s="866"/>
      <c r="G44" s="866"/>
      <c r="H44" s="866"/>
      <c r="I44" s="866"/>
      <c r="J44" s="866"/>
      <c r="K44" s="866"/>
      <c r="L44" s="866"/>
      <c r="M44" s="866"/>
      <c r="N44" s="866"/>
    </row>
    <row r="45" spans="1:14" ht="15.75" x14ac:dyDescent="0.2">
      <c r="A45" s="866" t="s">
        <v>14</v>
      </c>
      <c r="B45" s="866"/>
      <c r="C45" s="866"/>
      <c r="D45" s="866"/>
      <c r="E45" s="866"/>
      <c r="F45" s="866"/>
      <c r="G45" s="866"/>
      <c r="H45" s="866"/>
      <c r="I45" s="866"/>
      <c r="J45" s="866"/>
      <c r="K45" s="866"/>
      <c r="L45" s="866"/>
      <c r="M45" s="866"/>
      <c r="N45" s="866"/>
    </row>
    <row r="46" spans="1:14" x14ac:dyDescent="0.2">
      <c r="L46" s="858"/>
      <c r="M46" s="858"/>
      <c r="N46" s="858"/>
    </row>
    <row r="47" spans="1:14" x14ac:dyDescent="0.2">
      <c r="A47" s="865"/>
      <c r="B47" s="865"/>
      <c r="C47" s="865"/>
      <c r="D47" s="865"/>
      <c r="E47" s="865"/>
      <c r="F47" s="865"/>
      <c r="G47" s="865"/>
      <c r="H47" s="865"/>
      <c r="I47" s="865"/>
      <c r="J47" s="865"/>
      <c r="K47" s="865"/>
      <c r="L47" s="865"/>
      <c r="M47" s="865"/>
      <c r="N47" s="865"/>
    </row>
  </sheetData>
  <mergeCells count="17">
    <mergeCell ref="A47:N47"/>
    <mergeCell ref="L43:N43"/>
    <mergeCell ref="A44:N44"/>
    <mergeCell ref="M8:M9"/>
    <mergeCell ref="N8:N9"/>
    <mergeCell ref="L46:N46"/>
    <mergeCell ref="A45:N45"/>
    <mergeCell ref="A8:A9"/>
    <mergeCell ref="B8:B9"/>
    <mergeCell ref="C8:G8"/>
    <mergeCell ref="H8:L8"/>
    <mergeCell ref="D1:J1"/>
    <mergeCell ref="A2:N2"/>
    <mergeCell ref="A3:N3"/>
    <mergeCell ref="A5:N5"/>
    <mergeCell ref="L7:N7"/>
    <mergeCell ref="A7:B7"/>
  </mergeCells>
  <phoneticPr fontId="0" type="noConversion"/>
  <printOptions horizontalCentered="1"/>
  <pageMargins left="0.70866141732283472" right="0.70866141732283472" top="0.23622047244094491" bottom="0"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70</vt:i4>
      </vt:variant>
      <vt:variant>
        <vt:lpstr>Named Ranges</vt:lpstr>
      </vt:variant>
      <vt:variant>
        <vt:i4>65</vt:i4>
      </vt:variant>
    </vt:vector>
  </HeadingPairs>
  <TitlesOfParts>
    <vt:vector size="135" baseType="lpstr">
      <vt:lpstr>First-Page</vt:lpstr>
      <vt:lpstr>Contents</vt:lpstr>
      <vt:lpstr>Sheet1</vt:lpstr>
      <vt:lpstr>AT-1-Gen_Info </vt:lpstr>
      <vt:lpstr>AT-2-S1 BUDGET</vt:lpstr>
      <vt:lpstr>AT_2A_fundflow</vt:lpstr>
      <vt:lpstr>AT-3</vt:lpstr>
      <vt:lpstr>AT3A_cvrg(Insti)_PY</vt:lpstr>
      <vt:lpstr>AT3B_cvrg(Insti)_UPY </vt:lpstr>
      <vt:lpstr>AT3C_cvrg(Insti)_UPY </vt:lpstr>
      <vt:lpstr>enrolment vs availed_PY</vt:lpstr>
      <vt:lpstr>enrolment vs availed_UPY</vt:lpstr>
      <vt:lpstr>AT-4B</vt:lpstr>
      <vt:lpstr>T5_PLAN_vs_PRFM</vt:lpstr>
      <vt:lpstr>T5A_PLAN_vs_PRFM </vt:lpstr>
      <vt:lpstr>T5B_PLAN_vs_PRFM  (2)</vt:lpstr>
      <vt:lpstr>T5C_Drought_PLAN_vs_PRFM </vt:lpstr>
      <vt:lpstr>T5D_Drought_PLAN_vs_PRFM  </vt:lpstr>
      <vt:lpstr>T6_FG_py_Utlsn</vt:lpstr>
      <vt:lpstr>T6A_FG_Upy_Utlsn </vt:lpstr>
      <vt:lpstr>T6B_Pay_FG_FCI_Pry</vt:lpstr>
      <vt:lpstr>T6C_Coarse_Grain</vt:lpstr>
      <vt:lpstr>T7_CC_PY_Utlsn</vt:lpstr>
      <vt:lpstr>T7ACC_UPY_Utlsn </vt:lpstr>
      <vt:lpstr>AT-8_Hon_CCH_Pry</vt:lpstr>
      <vt:lpstr>AT-8A_Hon_CCH_UPry</vt:lpstr>
      <vt:lpstr>AT9_TA</vt:lpstr>
      <vt:lpstr>AT10_MME</vt:lpstr>
      <vt:lpstr>AT10A_</vt:lpstr>
      <vt:lpstr>AT-10 B</vt:lpstr>
      <vt:lpstr>AT-10 C</vt:lpstr>
      <vt:lpstr>AT-10D</vt:lpstr>
      <vt:lpstr>AT-10 E</vt:lpstr>
      <vt:lpstr>AT-10 F</vt:lpstr>
      <vt:lpstr>AT11_KS Year wise</vt:lpstr>
      <vt:lpstr>AT11A_KS-District wise</vt:lpstr>
      <vt:lpstr>AT12_KD-New</vt:lpstr>
      <vt:lpstr>AT12A_KD-Replacement</vt:lpstr>
      <vt:lpstr>Mode of cooking</vt:lpstr>
      <vt:lpstr>AT-14</vt:lpstr>
      <vt:lpstr>AT-14 A</vt:lpstr>
      <vt:lpstr>AT-15</vt:lpstr>
      <vt:lpstr>AT-16</vt:lpstr>
      <vt:lpstr>AT_17_Coverage-RBSK </vt:lpstr>
      <vt:lpstr>AT18_Details_Community </vt:lpstr>
      <vt:lpstr>AT_19_Impl_Agency</vt:lpstr>
      <vt:lpstr>AT_20_CentralCookingagency </vt:lpstr>
      <vt:lpstr>AT-21</vt:lpstr>
      <vt:lpstr>AT-22</vt:lpstr>
      <vt:lpstr>AT-23 MIS</vt:lpstr>
      <vt:lpstr>AT-23A _AMS</vt:lpstr>
      <vt:lpstr>AT-24</vt:lpstr>
      <vt:lpstr>AT-25</vt:lpstr>
      <vt:lpstr>Sheet1 (2)</vt:lpstr>
      <vt:lpstr>AT26_NoWD</vt:lpstr>
      <vt:lpstr>AT26A_NoWD</vt:lpstr>
      <vt:lpstr>AT27_Req_FG_CA_Pry</vt:lpstr>
      <vt:lpstr>AT27A_Req_FG_CA_U Pry </vt:lpstr>
      <vt:lpstr>AT27B_Req_FG_CA_N CLP</vt:lpstr>
      <vt:lpstr>AT27C_Req_FG_Drought -Pry </vt:lpstr>
      <vt:lpstr>AT27D_Req_FG_Drought -UPry </vt:lpstr>
      <vt:lpstr>AT_28_RqmtKitchen</vt:lpstr>
      <vt:lpstr>AT-28A_RqmtPlinthArea</vt:lpstr>
      <vt:lpstr>AT-28B_Kitchen repair</vt:lpstr>
      <vt:lpstr>AT29_Replacement KD </vt:lpstr>
      <vt:lpstr>AT29_A_Replacement KD</vt:lpstr>
      <vt:lpstr>AT-30_Coook-cum-Helper</vt:lpstr>
      <vt:lpstr>AT_31_Budget_provision </vt:lpstr>
      <vt:lpstr>AT32_Drought Pry Util</vt:lpstr>
      <vt:lpstr>AT-32A Drought UPry Util</vt:lpstr>
      <vt:lpstr>'AT_17_Coverage-RBSK '!Print_Area</vt:lpstr>
      <vt:lpstr>AT_19_Impl_Agency!Print_Area</vt:lpstr>
      <vt:lpstr>'AT_20_CentralCookingagency '!Print_Area</vt:lpstr>
      <vt:lpstr>AT_28_RqmtKitchen!Print_Area</vt:lpstr>
      <vt:lpstr>'AT_31_Budget_provision '!Print_Area</vt:lpstr>
      <vt:lpstr>'AT-10 B'!Print_Area</vt:lpstr>
      <vt:lpstr>'AT-10 C'!Print_Area</vt:lpstr>
      <vt:lpstr>'AT-10 E'!Print_Area</vt:lpstr>
      <vt:lpstr>'AT-10 F'!Print_Area</vt:lpstr>
      <vt:lpstr>AT10_MME!Print_Area</vt:lpstr>
      <vt:lpstr>AT10A_!Print_Area</vt:lpstr>
      <vt:lpstr>'AT-10D'!Print_Area</vt:lpstr>
      <vt:lpstr>'AT11_KS Year wise'!Print_Area</vt:lpstr>
      <vt:lpstr>'AT11A_KS-District wise'!Print_Area</vt:lpstr>
      <vt:lpstr>'AT12_KD-New'!Print_Area</vt:lpstr>
      <vt:lpstr>'AT12A_KD-Replacement'!Print_Area</vt:lpstr>
      <vt:lpstr>'AT-14'!Print_Area</vt:lpstr>
      <vt:lpstr>'AT-14 A'!Print_Area</vt:lpstr>
      <vt:lpstr>'AT-15'!Print_Area</vt:lpstr>
      <vt:lpstr>'AT-16'!Print_Area</vt:lpstr>
      <vt:lpstr>'AT18_Details_Community '!Print_Area</vt:lpstr>
      <vt:lpstr>'AT-1-Gen_Info '!Print_Area</vt:lpstr>
      <vt:lpstr>'AT-24'!Print_Area</vt:lpstr>
      <vt:lpstr>'AT-25'!Print_Area</vt:lpstr>
      <vt:lpstr>AT26_NoWD!Print_Area</vt:lpstr>
      <vt:lpstr>AT26A_NoWD!Print_Area</vt:lpstr>
      <vt:lpstr>AT27_Req_FG_CA_Pry!Print_Area</vt:lpstr>
      <vt:lpstr>'AT27A_Req_FG_CA_U Pry '!Print_Area</vt:lpstr>
      <vt:lpstr>'AT27B_Req_FG_CA_N CLP'!Print_Area</vt:lpstr>
      <vt:lpstr>'AT27C_Req_FG_Drought -Pry '!Print_Area</vt:lpstr>
      <vt:lpstr>'AT27D_Req_FG_Drought -UPry '!Print_Area</vt:lpstr>
      <vt:lpstr>'AT-28A_RqmtPlinthArea'!Print_Area</vt:lpstr>
      <vt:lpstr>'AT-28B_Kitchen repair'!Print_Area</vt:lpstr>
      <vt:lpstr>'AT29_A_Replacement KD'!Print_Area</vt:lpstr>
      <vt:lpstr>'AT29_Replacement KD '!Print_Area</vt:lpstr>
      <vt:lpstr>'AT-2-S1 BUDGET'!Print_Area</vt:lpstr>
      <vt:lpstr>'AT-3'!Print_Area</vt:lpstr>
      <vt:lpstr>'AT-30_Coook-cum-Helper'!Print_Area</vt:lpstr>
      <vt:lpstr>'AT32_Drought Pry Util'!Print_Area</vt:lpstr>
      <vt:lpstr>'AT-32A Drought UPry Util'!Print_Area</vt:lpstr>
      <vt:lpstr>'AT3A_cvrg(Insti)_PY'!Print_Area</vt:lpstr>
      <vt:lpstr>'AT3B_cvrg(Insti)_UPY '!Print_Area</vt:lpstr>
      <vt:lpstr>'AT3C_cvrg(Insti)_UPY '!Print_Area</vt:lpstr>
      <vt:lpstr>'AT-4B'!Print_Area</vt:lpstr>
      <vt:lpstr>'AT-8_Hon_CCH_Pry'!Print_Area</vt:lpstr>
      <vt:lpstr>'AT-8A_Hon_CCH_UPry'!Print_Area</vt:lpstr>
      <vt:lpstr>AT9_TA!Print_Area</vt:lpstr>
      <vt:lpstr>Contents!Print_Area</vt:lpstr>
      <vt:lpstr>'enrolment vs availed_PY'!Print_Area</vt:lpstr>
      <vt:lpstr>'enrolment vs availed_UPY'!Print_Area</vt:lpstr>
      <vt:lpstr>'First-Page'!Print_Area</vt:lpstr>
      <vt:lpstr>'Mode of cooking'!Print_Area</vt:lpstr>
      <vt:lpstr>Sheet1!Print_Area</vt:lpstr>
      <vt:lpstr>'Sheet1 (2)'!Print_Area</vt:lpstr>
      <vt:lpstr>T5_PLAN_vs_PRFM!Print_Area</vt:lpstr>
      <vt:lpstr>'T5A_PLAN_vs_PRFM '!Print_Area</vt:lpstr>
      <vt:lpstr>'T5B_PLAN_vs_PRFM  (2)'!Print_Area</vt:lpstr>
      <vt:lpstr>'T5C_Drought_PLAN_vs_PRFM '!Print_Area</vt:lpstr>
      <vt:lpstr>'T5D_Drought_PLAN_vs_PRFM  '!Print_Area</vt:lpstr>
      <vt:lpstr>T6_FG_py_Utlsn!Print_Area</vt:lpstr>
      <vt:lpstr>'T6A_FG_Upy_Utlsn '!Print_Area</vt:lpstr>
      <vt:lpstr>T6B_Pay_FG_FCI_Pry!Print_Area</vt:lpstr>
      <vt:lpstr>T6C_Coarse_Grain!Print_Area</vt:lpstr>
      <vt:lpstr>T7_CC_PY_Utlsn!Print_Area</vt:lpstr>
      <vt:lpstr>'T7ACC_UPY_Utlsn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hp1</dc:creator>
  <cp:lastModifiedBy>s.k sinha</cp:lastModifiedBy>
  <cp:lastPrinted>2019-05-27T11:51:43Z</cp:lastPrinted>
  <dcterms:created xsi:type="dcterms:W3CDTF">1996-10-14T23:33:28Z</dcterms:created>
  <dcterms:modified xsi:type="dcterms:W3CDTF">2019-07-03T10:19:59Z</dcterms:modified>
</cp:coreProperties>
</file>